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kenny\Documents\Chair stuff\admin\travel-blank forms\"/>
    </mc:Choice>
  </mc:AlternateContent>
  <bookViews>
    <workbookView xWindow="240" yWindow="255" windowWidth="19440" windowHeight="7875"/>
  </bookViews>
  <sheets>
    <sheet name="Request" sheetId="1" r:id="rId1"/>
    <sheet name="Approvals" sheetId="7" state="hidden" r:id="rId2"/>
    <sheet name="PCardAir" sheetId="2" state="hidden" r:id="rId3"/>
    <sheet name="PCardReg" sheetId="3" state="hidden" r:id="rId4"/>
    <sheet name="PCardHotel" sheetId="4" state="hidden" r:id="rId5"/>
    <sheet name="PCardDep" sheetId="9" state="hidden" r:id="rId6"/>
    <sheet name="TAR" sheetId="5" state="hidden" r:id="rId7"/>
    <sheet name="Reimbursement" sheetId="6" state="hidden" r:id="rId8"/>
    <sheet name="Bookings" sheetId="8" state="hidden" r:id="rId9"/>
  </sheets>
  <definedNames>
    <definedName name="dept" localSheetId="0">Approvals!$A$123:$B$125</definedName>
    <definedName name="YN">Request!$A$128:$A$129</definedName>
  </definedNames>
  <calcPr calcId="152511"/>
</workbook>
</file>

<file path=xl/calcChain.xml><?xml version="1.0" encoding="utf-8"?>
<calcChain xmlns="http://schemas.openxmlformats.org/spreadsheetml/2006/main">
  <c r="I19" i="3" l="1"/>
  <c r="D19" i="3"/>
  <c r="E7" i="3"/>
  <c r="G19" i="3" s="1"/>
  <c r="AB28" i="7"/>
  <c r="AB18" i="7"/>
  <c r="AB9" i="7"/>
  <c r="AA28" i="7"/>
  <c r="AA18" i="7"/>
  <c r="AA9" i="7"/>
  <c r="Z9" i="7"/>
  <c r="Z28" i="7"/>
  <c r="M64" i="1"/>
  <c r="M66" i="1" s="1"/>
  <c r="AA31" i="7" l="1"/>
  <c r="F37" i="7" s="1"/>
  <c r="AB31" i="7"/>
  <c r="H37" i="7" s="1"/>
  <c r="O15" i="7" l="1"/>
  <c r="C12" i="3" s="1"/>
  <c r="Q3" i="7"/>
  <c r="E5" i="1"/>
  <c r="N3" i="7" s="1"/>
  <c r="G3" i="7"/>
  <c r="D20" i="2"/>
  <c r="I18" i="4"/>
  <c r="G18" i="4"/>
  <c r="D18" i="4"/>
  <c r="M44" i="5"/>
  <c r="H44" i="5" s="1"/>
  <c r="M40" i="5"/>
  <c r="H40" i="5" s="1"/>
  <c r="M36" i="5"/>
  <c r="E7" i="9"/>
  <c r="E15" i="2"/>
  <c r="E7" i="2"/>
  <c r="H11" i="2"/>
  <c r="O23" i="7"/>
  <c r="E36" i="5" s="1"/>
  <c r="O7" i="7"/>
  <c r="H66" i="1"/>
  <c r="G7" i="7" s="1"/>
  <c r="I15" i="7" s="1"/>
  <c r="I22" i="7" s="1"/>
  <c r="I27" i="7" s="1"/>
  <c r="E44" i="5"/>
  <c r="E40" i="5"/>
  <c r="K30" i="5"/>
  <c r="L25" i="5"/>
  <c r="I25" i="5"/>
  <c r="Z25" i="5" s="1"/>
  <c r="D22" i="8"/>
  <c r="D11" i="8"/>
  <c r="C22" i="8"/>
  <c r="C11" i="8"/>
  <c r="P64" i="5"/>
  <c r="M64" i="5"/>
  <c r="H64" i="5"/>
  <c r="D56" i="1"/>
  <c r="J21" i="9"/>
  <c r="D18" i="9"/>
  <c r="D16" i="9"/>
  <c r="D17" i="8"/>
  <c r="D28" i="8"/>
  <c r="H8" i="8"/>
  <c r="F6" i="8"/>
  <c r="J26" i="8"/>
  <c r="C35" i="8" s="1"/>
  <c r="I15" i="8"/>
  <c r="F15" i="8"/>
  <c r="J64" i="5"/>
  <c r="J22" i="3"/>
  <c r="D17" i="3"/>
  <c r="E64" i="5"/>
  <c r="G64" i="5"/>
  <c r="E6" i="1"/>
  <c r="N15" i="5" s="1"/>
  <c r="I18" i="9"/>
  <c r="I20" i="2"/>
  <c r="G20" i="2"/>
  <c r="G18" i="9"/>
  <c r="J5" i="1"/>
  <c r="G15" i="5" s="1"/>
  <c r="C13" i="2"/>
  <c r="C46" i="1"/>
  <c r="G21" i="6"/>
  <c r="C39" i="1"/>
  <c r="E13" i="5"/>
  <c r="K14" i="6" s="1"/>
  <c r="O5" i="1"/>
  <c r="G32" i="7"/>
  <c r="S30" i="7" s="1"/>
  <c r="H30" i="5"/>
  <c r="E30" i="5"/>
  <c r="D18" i="2"/>
  <c r="H23" i="5"/>
  <c r="E20" i="5"/>
  <c r="E14" i="6"/>
  <c r="AB13" i="5"/>
  <c r="H22" i="5"/>
  <c r="P33" i="6"/>
  <c r="P34" i="6"/>
  <c r="O33" i="6"/>
  <c r="O34" i="6"/>
  <c r="R34" i="6"/>
  <c r="N34" i="6"/>
  <c r="M34" i="6"/>
  <c r="D11" i="4"/>
  <c r="J23" i="4"/>
  <c r="J21" i="4"/>
  <c r="J23" i="2"/>
  <c r="V34" i="6"/>
  <c r="V36" i="6"/>
  <c r="Q14" i="6"/>
  <c r="V15" i="6"/>
  <c r="S15" i="6"/>
  <c r="E12" i="2"/>
  <c r="Q15" i="6"/>
  <c r="K13" i="1"/>
  <c r="E34" i="5" s="1"/>
  <c r="G11" i="3" l="1"/>
  <c r="S31" i="7"/>
  <c r="S32" i="7" s="1"/>
  <c r="F35" i="7" s="1"/>
  <c r="Z18" i="7"/>
  <c r="Z31" i="7" s="1"/>
  <c r="D37" i="7" s="1"/>
  <c r="E15" i="5"/>
  <c r="E15" i="6" s="1"/>
  <c r="D3" i="7"/>
  <c r="E38" i="5"/>
  <c r="E45" i="5" s="1"/>
  <c r="F39" i="7" l="1"/>
</calcChain>
</file>

<file path=xl/sharedStrings.xml><?xml version="1.0" encoding="utf-8"?>
<sst xmlns="http://schemas.openxmlformats.org/spreadsheetml/2006/main" count="406" uniqueCount="234">
  <si>
    <t xml:space="preserve">College of Education </t>
  </si>
  <si>
    <t xml:space="preserve">Date: </t>
  </si>
  <si>
    <t>Time</t>
  </si>
  <si>
    <t xml:space="preserve">From Date </t>
  </si>
  <si>
    <t>To Date</t>
  </si>
  <si>
    <t>Dates of Travel:</t>
  </si>
  <si>
    <t xml:space="preserve"> </t>
  </si>
  <si>
    <t>Y /N</t>
  </si>
  <si>
    <t>Y/N</t>
  </si>
  <si>
    <t>Destination</t>
  </si>
  <si>
    <t>Name of Conference</t>
  </si>
  <si>
    <t xml:space="preserve">Book Flights? </t>
  </si>
  <si>
    <t>Early Bird Date:</t>
  </si>
  <si>
    <t>Est. $$</t>
  </si>
  <si>
    <t>Est $$</t>
  </si>
  <si>
    <t xml:space="preserve">Book Hotel? </t>
  </si>
  <si>
    <t>Conference URL:</t>
  </si>
  <si>
    <t>Airlines/Agency:</t>
  </si>
  <si>
    <t xml:space="preserve"> Chair </t>
  </si>
  <si>
    <t>___________________________</t>
  </si>
  <si>
    <t>Date</t>
  </si>
  <si>
    <t>Dep. Required?</t>
  </si>
  <si>
    <t>Index:</t>
  </si>
  <si>
    <t xml:space="preserve">Vendor UIN: </t>
  </si>
  <si>
    <t xml:space="preserve">Tar #: </t>
  </si>
  <si>
    <t>Org:</t>
  </si>
  <si>
    <t>Account:</t>
  </si>
  <si>
    <t xml:space="preserve">Completed By: </t>
  </si>
  <si>
    <t>Travel-Airfare</t>
  </si>
  <si>
    <t>Travel-Hotel Deposit</t>
  </si>
  <si>
    <t xml:space="preserve">Entity: </t>
  </si>
  <si>
    <t>Vendor Name:</t>
  </si>
  <si>
    <t>Hotel Name:</t>
  </si>
  <si>
    <t>PCard ok?</t>
  </si>
  <si>
    <t>Total Mileage</t>
  </si>
  <si>
    <t>UIN:</t>
  </si>
  <si>
    <t>Y</t>
  </si>
  <si>
    <t>N</t>
  </si>
  <si>
    <t>Dept E&amp;G</t>
  </si>
  <si>
    <t>Conference Registration</t>
  </si>
  <si>
    <t>PCard:?</t>
  </si>
  <si>
    <t xml:space="preserve">Pcard? </t>
  </si>
  <si>
    <t>Approved Amount:</t>
  </si>
  <si>
    <t>Travel Reimbursement Request Form</t>
  </si>
  <si>
    <t>Procurement Services – Modular II</t>
  </si>
  <si>
    <t>Phone: (239) 590-1130</t>
  </si>
  <si>
    <t>10501 FGCU Boulevard South</t>
  </si>
  <si>
    <t>Fax: (239) 590-1140</t>
  </si>
  <si>
    <t>Fort Myers, FL 33965</t>
  </si>
  <si>
    <t>① TAR #:</t>
  </si>
  <si>
    <t>③ Department:</t>
  </si>
  <si>
    <t>④ Name:</t>
  </si>
  <si>
    <t>⑤ Telephone:</t>
  </si>
  <si>
    <t>⑥ Index/Fund/ORG:</t>
  </si>
  <si>
    <t>⑦ Date</t>
  </si>
  <si>
    <t>⑧ Travel Starting Point to Destination</t>
  </si>
  <si>
    <t>⑮ P-Card Expenses</t>
  </si>
  <si>
    <t>⑨ Name of Conference</t>
  </si>
  <si>
    <t>⑪ Meals</t>
  </si>
  <si>
    <t>⑭ Other Expenses</t>
  </si>
  <si>
    <t>Amount</t>
  </si>
  <si>
    <t>Type</t>
  </si>
  <si>
    <t>Mileage</t>
  </si>
  <si>
    <t>Claimed</t>
  </si>
  <si>
    <t>⑫ Map</t>
  </si>
  <si>
    <t>⑬Vicinity</t>
  </si>
  <si>
    <t xml:space="preserve">⑩ Departure </t>
  </si>
  <si>
    <t>or Return</t>
  </si>
  <si>
    <t xml:space="preserve">     Office of the Controller</t>
  </si>
  <si>
    <t>/</t>
  </si>
  <si>
    <t>I understand that I am entitled to the full meal allowance or per diem pursuant to Florida Statute 112.061(6) but am claiming a lesser amount. Traveler please initial:</t>
  </si>
  <si>
    <t>I hereby certify or affirm that the above expenses were actually incurred by me as necessary traveling expenses in the performance of my official duties; attendance at a conference or convention was directly related to official duties of the agency; any meals or lodging included in a conference or convention registration fee have been deducted from this travel claim; and that this claim is true and correct in every material matter and same conforms in every respect with the requirements of Section 112.061, Florida Statues.</t>
  </si>
  <si>
    <t xml:space="preserve">Traveler's Signature: </t>
  </si>
  <si>
    <t>Date:</t>
  </si>
  <si>
    <t>Title:</t>
  </si>
  <si>
    <t>Mileage Total ($0.445 per mile):</t>
  </si>
  <si>
    <t>Summary Total</t>
  </si>
  <si>
    <t>Totals:</t>
  </si>
  <si>
    <t xml:space="preserve">Less Travel Advance: </t>
  </si>
  <si>
    <t xml:space="preserve">Net Amount Due to Traveler: </t>
  </si>
  <si>
    <t>Pursuant to Section 112.061(3)(a), Florida Statues, I hereby certify or affirm that to the best of my knowledge the above travel was for official business of Florida Gulf Coast University and was performed for the purpose(s) stated above.</t>
  </si>
  <si>
    <t>Travel Expenses Paid by FGCU</t>
  </si>
  <si>
    <t>Note: A Detailed Receipt MUST be turned in for all expenses to be reimbursed.</t>
  </si>
  <si>
    <t>Document Number</t>
  </si>
  <si>
    <t>Vendor</t>
  </si>
  <si>
    <t>Initials</t>
  </si>
  <si>
    <t xml:space="preserve">Check Date </t>
  </si>
  <si>
    <t>Form 10.II.B</t>
  </si>
  <si>
    <t>Form Date: 7/22/13</t>
  </si>
  <si>
    <t xml:space="preserve">   ② University ID #:</t>
  </si>
  <si>
    <t>Phone:</t>
  </si>
  <si>
    <t>Dept:</t>
  </si>
  <si>
    <t>Leadership,Technology&amp;Research</t>
  </si>
  <si>
    <t>Local Mileage:</t>
  </si>
  <si>
    <t>Travel Mileage:</t>
  </si>
  <si>
    <t>Seat Pref:</t>
  </si>
  <si>
    <t>PCard Amount:</t>
  </si>
  <si>
    <t xml:space="preserve">Description: </t>
  </si>
  <si>
    <t>Pcard Reconciliation Form</t>
  </si>
  <si>
    <t>Approval:</t>
  </si>
  <si>
    <t>⑪ Per Diem</t>
  </si>
  <si>
    <t>Travel Authorization Request</t>
  </si>
  <si>
    <t>①UIN#:</t>
  </si>
  <si>
    <t>②Index/Fund/Org:</t>
  </si>
  <si>
    <t>③ Date:</t>
  </si>
  <si>
    <t>TAR#:</t>
  </si>
  <si>
    <t>④ Name (L, F):</t>
  </si>
  <si>
    <t>⑥ Telephone #:</t>
  </si>
  <si>
    <t>⑦ Check One:</t>
  </si>
  <si>
    <t>⑤ Address:</t>
  </si>
  <si>
    <t>Employee</t>
  </si>
  <si>
    <t>Student</t>
  </si>
  <si>
    <t>Non-Employee/Independent Contractor</t>
  </si>
  <si>
    <t>Street</t>
  </si>
  <si>
    <t>City</t>
  </si>
  <si>
    <t xml:space="preserve">State </t>
  </si>
  <si>
    <t>Zip Code</t>
  </si>
  <si>
    <t>⑧ Purpose of Trip:</t>
  </si>
  <si>
    <t xml:space="preserve">Statement of why FGCU should be represented: </t>
  </si>
  <si>
    <t>(Only required for conferences of conventions)</t>
  </si>
  <si>
    <t>⑨ Is expenditure from another source?</t>
  </si>
  <si>
    <t>Yes</t>
  </si>
  <si>
    <t>No</t>
  </si>
  <si>
    <t>⑩ List others attending; attach justification for more than three:</t>
  </si>
  <si>
    <t>⑪ Departure</t>
  </si>
  <si>
    <t xml:space="preserve">If Yes, enter source: </t>
  </si>
  <si>
    <t xml:space="preserve">Time: </t>
  </si>
  <si>
    <t>⑫ Destination(s)</t>
  </si>
  <si>
    <t>⑪ Return</t>
  </si>
  <si>
    <t>Expenses</t>
  </si>
  <si>
    <t>Meals &amp; Per Diem</t>
  </si>
  <si>
    <t>Hotel</t>
  </si>
  <si>
    <t>Air Fare</t>
  </si>
  <si>
    <t>Car Rental</t>
  </si>
  <si>
    <t>Registration Fee</t>
  </si>
  <si>
    <t>Total</t>
  </si>
  <si>
    <t>⑬ Estimated</t>
  </si>
  <si>
    <t>Actual Amount</t>
  </si>
  <si>
    <t>Expensed</t>
  </si>
  <si>
    <t>Comments</t>
  </si>
  <si>
    <t>P-Card</t>
  </si>
  <si>
    <t>Personal Card</t>
  </si>
  <si>
    <t/>
  </si>
  <si>
    <t>(Please check how the following will be paid)</t>
  </si>
  <si>
    <t>⑭ Travel Agent Used</t>
  </si>
  <si>
    <t>If yes, name:</t>
  </si>
  <si>
    <t>⑮ University Owned Vehicle Used:</t>
  </si>
  <si>
    <t>Travel Agent</t>
  </si>
  <si>
    <t>⑯ REQUIRED SIGNATURES</t>
  </si>
  <si>
    <t>In accordance with Chapter 2009-82, Section 58, Laws of Florida, I hereby certify that this travel is “mission critical” to Florida Gulf Coast University and will be performed for the purposes stated above and in accordance with Section 112.061, Florida Statutes.</t>
  </si>
  <si>
    <t>Traveler Signature</t>
  </si>
  <si>
    <t>Supervisor Signature</t>
  </si>
  <si>
    <t>Dean or VP Signature</t>
  </si>
  <si>
    <t>Title</t>
  </si>
  <si>
    <t>⑰ Initiated by</t>
  </si>
  <si>
    <t>Department</t>
  </si>
  <si>
    <t>Extension</t>
  </si>
  <si>
    <t>For the Travel Desk</t>
  </si>
  <si>
    <t>Encumbered:</t>
  </si>
  <si>
    <t>Reimbursed:</t>
  </si>
  <si>
    <t>⑯ REQUIRED SIGNATURES FOR INTERNAITONAL TRAVEL</t>
  </si>
  <si>
    <t>AND</t>
  </si>
  <si>
    <t>President's Signature</t>
  </si>
  <si>
    <t>Form: 10.II.A</t>
  </si>
  <si>
    <t>Form Date: 6/17/2013</t>
  </si>
  <si>
    <t>__/___/___</t>
  </si>
  <si>
    <t>Time:</t>
  </si>
  <si>
    <t>Airfare</t>
  </si>
  <si>
    <t xml:space="preserve">Last Name: </t>
  </si>
  <si>
    <t xml:space="preserve">First Name: </t>
  </si>
  <si>
    <t>,</t>
  </si>
  <si>
    <t>Encumbrances:</t>
  </si>
  <si>
    <t>Fund:</t>
  </si>
  <si>
    <t>Address:</t>
  </si>
  <si>
    <t xml:space="preserve"> $$</t>
  </si>
  <si>
    <t>Dept E &amp; G</t>
  </si>
  <si>
    <t>Grant</t>
  </si>
  <si>
    <t>F&amp;A</t>
  </si>
  <si>
    <t>-------</t>
  </si>
  <si>
    <t>P-Card Amount:</t>
  </si>
  <si>
    <t>P-Card Reconciliation Form</t>
  </si>
  <si>
    <t>---</t>
  </si>
  <si>
    <t xml:space="preserve">Travel Request Form </t>
  </si>
  <si>
    <t>Book Rental Car?:</t>
  </si>
  <si>
    <t xml:space="preserve">Location: </t>
  </si>
  <si>
    <t>Requested:</t>
  </si>
  <si>
    <t>Requested Flight Info:</t>
  </si>
  <si>
    <t>Requested Hotel:</t>
  </si>
  <si>
    <t>Date Booked:</t>
  </si>
  <si>
    <t>$$$</t>
  </si>
  <si>
    <t>Hotel:</t>
  </si>
  <si>
    <t>Check In:</t>
  </si>
  <si>
    <t>Check Out:</t>
  </si>
  <si>
    <t>Dep. Req?</t>
  </si>
  <si>
    <t>Date Out:</t>
  </si>
  <si>
    <t>DateReturn:</t>
  </si>
  <si>
    <t>Addit'l Info:</t>
  </si>
  <si>
    <t>P-Card?</t>
  </si>
  <si>
    <t>Hotel Deposit</t>
  </si>
  <si>
    <t>Airlines</t>
  </si>
  <si>
    <t>Confirmation:</t>
  </si>
  <si>
    <t>Booking Info:</t>
  </si>
  <si>
    <t>Travel Bookings</t>
  </si>
  <si>
    <t>Est Total:</t>
  </si>
  <si>
    <t>PCard?</t>
  </si>
  <si>
    <t>Scholarship Component</t>
  </si>
  <si>
    <t>Please complete the following so that a TAR  can be issued</t>
  </si>
  <si>
    <t>Dean</t>
  </si>
  <si>
    <t>___/___/__</t>
  </si>
  <si>
    <t>____________________________</t>
  </si>
  <si>
    <t>Grant/Residual</t>
  </si>
  <si>
    <t xml:space="preserve">Book Conference Registration? </t>
  </si>
  <si>
    <t>Why Travel is Critical (Only Lines 1 &amp; 2 show up on TAR)</t>
  </si>
  <si>
    <t>Purpose of Trip (Line 8 on TAR)</t>
  </si>
  <si>
    <t xml:space="preserve">Is Trip Funded By Outside Source? </t>
  </si>
  <si>
    <t>By Whom?</t>
  </si>
  <si>
    <t>Max:</t>
  </si>
  <si>
    <t>Total Requested</t>
  </si>
  <si>
    <t>$$</t>
  </si>
  <si>
    <t>see box below</t>
  </si>
  <si>
    <t xml:space="preserve">Comments/Notes: </t>
  </si>
  <si>
    <t>Total P-Card Approval:</t>
  </si>
  <si>
    <t>P-Card Usage</t>
  </si>
  <si>
    <t>Grant/Residuals</t>
  </si>
  <si>
    <t>International?</t>
  </si>
  <si>
    <t>Est. Per Diem:</t>
  </si>
  <si>
    <t>To Be Funded</t>
  </si>
  <si>
    <t>Entity</t>
  </si>
  <si>
    <t>(Before P-Card)</t>
  </si>
  <si>
    <t xml:space="preserve">Funded: </t>
  </si>
  <si>
    <t xml:space="preserve"> Encumbered:</t>
  </si>
  <si>
    <t xml:space="preserve"> Encumbered on TAR</t>
  </si>
  <si>
    <t xml:space="preserve"> Faculty Self-Funded</t>
  </si>
  <si>
    <t>Funding/Approval/Encumbrance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</si>
</sst>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164" formatCode="m/d/yy;@"/>
    <numFmt numFmtId="165" formatCode="&quot;$&quot;#,##0"/>
    <numFmt numFmtId="166" formatCode="mm/dd/yy;@"/>
    <numFmt numFmtId="167" formatCode="&quot;$&quot;#,##0.00"/>
    <numFmt numFmtId="168" formatCode="[&lt;=9999999]###\-####;\(###\)\ ###\-####"/>
    <numFmt numFmtId="169" formatCode="_(&quot;$&quot;* #,##0.000_);_(&quot;$&quot;* \(#,##0.000\);_(&quot;$&quot;* &quot;-&quot;???_);_(@_)"/>
    <numFmt numFmtId="170" formatCode="[$-409]h:mm\ AM/PM;@"/>
  </numFmts>
  <fonts count="29"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b/>
      <sz val="11"/>
      <color rgb="FFFF0000"/>
      <name val="Calibri"/>
      <family val="2"/>
      <scheme val="minor"/>
    </font>
    <font>
      <b/>
      <sz val="14"/>
      <color theme="1"/>
      <name val="Calibri"/>
      <family val="2"/>
      <scheme val="minor"/>
    </font>
    <font>
      <b/>
      <sz val="11"/>
      <color rgb="FFC00000"/>
      <name val="Calibri"/>
      <family val="2"/>
      <scheme val="minor"/>
    </font>
    <font>
      <sz val="11"/>
      <color theme="0" tint="-0.14999847407452621"/>
      <name val="Calibri"/>
      <family val="2"/>
      <scheme val="minor"/>
    </font>
    <font>
      <sz val="11"/>
      <color theme="0" tint="-0.34998626667073579"/>
      <name val="Calibri"/>
      <family val="2"/>
      <scheme val="minor"/>
    </font>
    <font>
      <b/>
      <sz val="16"/>
      <color theme="1"/>
      <name val="Calibri"/>
      <family val="2"/>
      <scheme val="minor"/>
    </font>
    <font>
      <b/>
      <sz val="12"/>
      <color theme="1"/>
      <name val="Calibri"/>
      <family val="2"/>
      <scheme val="minor"/>
    </font>
    <font>
      <b/>
      <sz val="11"/>
      <name val="Calibri"/>
      <family val="2"/>
      <scheme val="minor"/>
    </font>
    <font>
      <b/>
      <sz val="11"/>
      <color theme="0" tint="-0.34998626667073579"/>
      <name val="Calibri"/>
      <family val="2"/>
      <scheme val="minor"/>
    </font>
    <font>
      <b/>
      <sz val="11"/>
      <color theme="0" tint="-0.499984740745262"/>
      <name val="Calibri"/>
      <family val="2"/>
      <scheme val="minor"/>
    </font>
    <font>
      <b/>
      <sz val="11"/>
      <color theme="4" tint="-0.249977111117893"/>
      <name val="NSimSun"/>
      <family val="3"/>
    </font>
    <font>
      <b/>
      <sz val="9"/>
      <color theme="1"/>
      <name val="Calibri"/>
      <family val="2"/>
      <scheme val="minor"/>
    </font>
    <font>
      <b/>
      <sz val="13"/>
      <color theme="1"/>
      <name val="Calibri"/>
      <family val="2"/>
      <scheme val="minor"/>
    </font>
    <font>
      <b/>
      <sz val="18"/>
      <color theme="1"/>
      <name val="Calibri"/>
      <family val="2"/>
      <scheme val="minor"/>
    </font>
    <font>
      <sz val="11"/>
      <name val="Calibri"/>
      <family val="2"/>
      <scheme val="minor"/>
    </font>
    <font>
      <u/>
      <sz val="11"/>
      <color theme="1"/>
      <name val="Calibri"/>
      <family val="2"/>
      <scheme val="minor"/>
    </font>
    <font>
      <sz val="12"/>
      <color theme="1"/>
      <name val="Calibri"/>
      <family val="2"/>
      <scheme val="minor"/>
    </font>
    <font>
      <b/>
      <sz val="17"/>
      <color theme="1"/>
      <name val="Calibri"/>
      <family val="2"/>
      <scheme val="minor"/>
    </font>
    <font>
      <b/>
      <sz val="11"/>
      <color theme="0" tint="-0.14999847407452621"/>
      <name val="Calibri"/>
      <family val="2"/>
      <scheme val="minor"/>
    </font>
    <font>
      <b/>
      <sz val="11"/>
      <color theme="0"/>
      <name val="Calibri"/>
      <family val="2"/>
      <scheme val="minor"/>
    </font>
    <font>
      <sz val="11"/>
      <color rgb="FFC00000"/>
      <name val="Calibri"/>
      <family val="2"/>
      <scheme val="minor"/>
    </font>
    <font>
      <b/>
      <sz val="11"/>
      <color theme="0" tint="-0.249977111117893"/>
      <name val="Calibri"/>
      <family val="2"/>
      <scheme val="minor"/>
    </font>
    <font>
      <sz val="11"/>
      <color theme="0" tint="-0.249977111117893"/>
      <name val="Calibri"/>
      <family val="2"/>
      <scheme val="minor"/>
    </font>
    <font>
      <u/>
      <sz val="11"/>
      <color theme="1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0.89999084444715716"/>
        <bgColor indexed="64"/>
      </patternFill>
    </fill>
    <fill>
      <patternFill patternType="solid">
        <fgColor theme="0" tint="-0.249977111117893"/>
        <bgColor indexed="64"/>
      </patternFill>
    </fill>
    <fill>
      <patternFill patternType="solid">
        <fgColor theme="1"/>
        <bgColor indexed="64"/>
      </patternFill>
    </fill>
    <fill>
      <patternFill patternType="solid">
        <fgColor rgb="FFF9F9F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s>
  <cellStyleXfs count="2">
    <xf numFmtId="0" fontId="0" fillId="0" borderId="0"/>
    <xf numFmtId="0" fontId="28" fillId="0" borderId="0" applyNumberFormat="0" applyFill="0" applyBorder="0" applyAlignment="0" applyProtection="0"/>
  </cellStyleXfs>
  <cellXfs count="602">
    <xf numFmtId="0" fontId="0" fillId="0" borderId="0" xfId="0"/>
    <xf numFmtId="0" fontId="4" fillId="0" borderId="0" xfId="0" applyFont="1" applyAlignment="1">
      <alignment horizontal="center" vertical="top" wrapText="1"/>
    </xf>
    <xf numFmtId="0" fontId="0" fillId="3" borderId="0" xfId="0" applyFill="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4" fillId="3" borderId="7" xfId="0" applyFont="1" applyFill="1" applyBorder="1" applyAlignment="1">
      <alignment horizontal="center" vertical="top" wrapText="1"/>
    </xf>
    <xf numFmtId="0" fontId="0" fillId="3" borderId="0" xfId="0" applyFill="1" applyBorder="1"/>
    <xf numFmtId="0" fontId="0" fillId="3" borderId="7" xfId="0" applyFill="1" applyBorder="1"/>
    <xf numFmtId="164" fontId="0" fillId="3" borderId="0" xfId="0" applyNumberFormat="1" applyFill="1" applyBorder="1" applyAlignment="1">
      <alignment horizontal="center"/>
    </xf>
    <xf numFmtId="0" fontId="0" fillId="3" borderId="0" xfId="0" applyFill="1" applyBorder="1" applyAlignment="1">
      <alignment horizontal="center"/>
    </xf>
    <xf numFmtId="0" fontId="0" fillId="3" borderId="0" xfId="0" applyFill="1" applyBorder="1" applyAlignment="1">
      <alignment vertical="center"/>
    </xf>
    <xf numFmtId="0" fontId="0" fillId="3" borderId="0" xfId="0" applyFill="1" applyBorder="1" applyAlignment="1">
      <alignment horizontal="right"/>
    </xf>
    <xf numFmtId="0" fontId="0" fillId="3" borderId="0" xfId="0" applyFill="1" applyBorder="1" applyAlignment="1"/>
    <xf numFmtId="0" fontId="0" fillId="3" borderId="8" xfId="0" applyFill="1" applyBorder="1"/>
    <xf numFmtId="0" fontId="0" fillId="3" borderId="9" xfId="0" applyFill="1" applyBorder="1"/>
    <xf numFmtId="0" fontId="0" fillId="3" borderId="10" xfId="0" applyFill="1" applyBorder="1"/>
    <xf numFmtId="0" fontId="0" fillId="3" borderId="6" xfId="0" applyFill="1" applyBorder="1" applyAlignment="1">
      <alignment vertical="center"/>
    </xf>
    <xf numFmtId="0" fontId="0" fillId="3" borderId="6" xfId="0" applyFill="1" applyBorder="1" applyAlignment="1">
      <alignment horizontal="right"/>
    </xf>
    <xf numFmtId="0" fontId="1" fillId="3" borderId="0" xfId="0" applyFont="1" applyFill="1" applyBorder="1" applyAlignment="1">
      <alignment horizontal="center"/>
    </xf>
    <xf numFmtId="0" fontId="0" fillId="2" borderId="0" xfId="0" applyFill="1" applyBorder="1"/>
    <xf numFmtId="0" fontId="5" fillId="3" borderId="0" xfId="0" applyFont="1" applyFill="1" applyBorder="1" applyAlignment="1"/>
    <xf numFmtId="0" fontId="0" fillId="3" borderId="0" xfId="0" applyFill="1" applyBorder="1" applyAlignment="1">
      <alignment horizontal="left"/>
    </xf>
    <xf numFmtId="0" fontId="2" fillId="3" borderId="0" xfId="0" applyFont="1" applyFill="1" applyBorder="1" applyAlignment="1">
      <alignment horizontal="right" vertical="top"/>
    </xf>
    <xf numFmtId="0" fontId="2" fillId="3" borderId="0" xfId="0" applyFont="1" applyFill="1" applyBorder="1" applyAlignment="1"/>
    <xf numFmtId="0" fontId="5" fillId="3" borderId="0" xfId="0" applyFont="1" applyFill="1" applyBorder="1"/>
    <xf numFmtId="0" fontId="2" fillId="3" borderId="6" xfId="0" applyFont="1" applyFill="1" applyBorder="1" applyAlignment="1">
      <alignment horizontal="right" vertical="center"/>
    </xf>
    <xf numFmtId="0" fontId="2" fillId="3" borderId="0" xfId="0" applyFont="1" applyFill="1" applyBorder="1" applyAlignment="1">
      <alignment horizontal="right" vertical="center"/>
    </xf>
    <xf numFmtId="0" fontId="0" fillId="3" borderId="2" xfId="0" applyFill="1" applyBorder="1" applyAlignment="1">
      <alignment horizontal="center"/>
    </xf>
    <xf numFmtId="0" fontId="3" fillId="0" borderId="0" xfId="0" applyFont="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2" xfId="0" applyFont="1" applyFill="1" applyBorder="1" applyAlignment="1">
      <alignment horizontal="center"/>
    </xf>
    <xf numFmtId="0" fontId="0" fillId="0" borderId="6" xfId="0" applyBorder="1"/>
    <xf numFmtId="0" fontId="0" fillId="0" borderId="0" xfId="0" applyBorder="1"/>
    <xf numFmtId="0" fontId="0" fillId="2" borderId="6" xfId="0" applyFill="1" applyBorder="1" applyAlignment="1">
      <alignment horizontal="right"/>
    </xf>
    <xf numFmtId="0" fontId="0" fillId="0" borderId="3" xfId="0" applyBorder="1"/>
    <xf numFmtId="0" fontId="0" fillId="0" borderId="4" xfId="0" applyBorder="1"/>
    <xf numFmtId="0" fontId="0" fillId="0" borderId="5" xfId="0" applyBorder="1"/>
    <xf numFmtId="0" fontId="0" fillId="0" borderId="7" xfId="0" applyBorder="1"/>
    <xf numFmtId="0" fontId="0" fillId="3" borderId="9" xfId="0" applyFill="1" applyBorder="1" applyAlignment="1">
      <alignment horizontal="center"/>
    </xf>
    <xf numFmtId="0" fontId="4" fillId="3" borderId="5" xfId="0" applyFont="1" applyFill="1" applyBorder="1" applyAlignment="1">
      <alignment horizontal="center" vertical="top" wrapText="1"/>
    </xf>
    <xf numFmtId="20" fontId="0" fillId="3" borderId="0" xfId="0" applyNumberFormat="1" applyFill="1"/>
    <xf numFmtId="0" fontId="2" fillId="3" borderId="6" xfId="0" applyFont="1" applyFill="1" applyBorder="1" applyAlignment="1">
      <alignment horizontal="right"/>
    </xf>
    <xf numFmtId="0" fontId="0" fillId="3" borderId="2" xfId="0" applyFont="1" applyFill="1" applyBorder="1" applyAlignment="1">
      <alignment horizontal="center"/>
    </xf>
    <xf numFmtId="0" fontId="8" fillId="0" borderId="0" xfId="0" applyFont="1"/>
    <xf numFmtId="0" fontId="5" fillId="3" borderId="0" xfId="0" applyFont="1" applyFill="1" applyBorder="1" applyAlignment="1">
      <alignment horizontal="right"/>
    </xf>
    <xf numFmtId="0" fontId="5" fillId="3" borderId="0" xfId="0" applyFont="1" applyFill="1" applyBorder="1" applyAlignment="1">
      <alignment horizontal="center"/>
    </xf>
    <xf numFmtId="0" fontId="2" fillId="0" borderId="0" xfId="0" applyFont="1"/>
    <xf numFmtId="0" fontId="2" fillId="3" borderId="0" xfId="0" applyFont="1" applyFill="1" applyBorder="1" applyAlignment="1">
      <alignment horizontal="right"/>
    </xf>
    <xf numFmtId="0" fontId="2" fillId="0" borderId="0" xfId="0" applyFont="1" applyBorder="1" applyAlignment="1">
      <alignment horizontal="right"/>
    </xf>
    <xf numFmtId="0" fontId="0" fillId="0" borderId="8" xfId="0" applyBorder="1"/>
    <xf numFmtId="0" fontId="0" fillId="0" borderId="9" xfId="0" applyBorder="1"/>
    <xf numFmtId="0" fontId="0" fillId="0" borderId="10" xfId="0" applyBorder="1"/>
    <xf numFmtId="0" fontId="2" fillId="0" borderId="0" xfId="0" applyFont="1" applyBorder="1" applyAlignment="1">
      <alignment horizontal="center"/>
    </xf>
    <xf numFmtId="0" fontId="2" fillId="0" borderId="6" xfId="0" applyFont="1" applyBorder="1" applyAlignment="1">
      <alignment horizontal="right"/>
    </xf>
    <xf numFmtId="0" fontId="0" fillId="3" borderId="14" xfId="0" applyFill="1" applyBorder="1" applyAlignment="1">
      <alignment horizontal="left"/>
    </xf>
    <xf numFmtId="0" fontId="10" fillId="0" borderId="0" xfId="0" applyFont="1" applyBorder="1" applyAlignment="1"/>
    <xf numFmtId="0" fontId="2" fillId="0" borderId="0" xfId="0" applyFont="1" applyBorder="1"/>
    <xf numFmtId="0" fontId="11" fillId="0" borderId="0" xfId="0" applyFont="1" applyBorder="1"/>
    <xf numFmtId="0" fontId="0" fillId="0" borderId="0" xfId="0" applyBorder="1" applyAlignment="1">
      <alignment horizontal="center"/>
    </xf>
    <xf numFmtId="0" fontId="0" fillId="0" borderId="6" xfId="0" applyBorder="1" applyAlignment="1">
      <alignment vertical="top" wrapText="1"/>
    </xf>
    <xf numFmtId="0" fontId="0" fillId="0" borderId="0" xfId="0" applyBorder="1" applyAlignment="1">
      <alignment vertical="top" wrapText="1"/>
    </xf>
    <xf numFmtId="0" fontId="0" fillId="0" borderId="7" xfId="0" applyFont="1" applyBorder="1" applyAlignment="1">
      <alignment horizontal="left"/>
    </xf>
    <xf numFmtId="0" fontId="2" fillId="0" borderId="7" xfId="0" applyFont="1" applyBorder="1"/>
    <xf numFmtId="0" fontId="2" fillId="0" borderId="7" xfId="0" applyFont="1" applyBorder="1" applyAlignment="1">
      <alignment horizontal="left" vertical="center"/>
    </xf>
    <xf numFmtId="0" fontId="0" fillId="0" borderId="7" xfId="0" applyBorder="1" applyAlignment="1">
      <alignment horizontal="center"/>
    </xf>
    <xf numFmtId="0" fontId="0" fillId="4" borderId="2" xfId="0" applyFill="1" applyBorder="1" applyAlignment="1">
      <alignment horizontal="center"/>
    </xf>
    <xf numFmtId="0" fontId="2" fillId="0" borderId="0" xfId="0" applyFont="1" applyBorder="1" applyAlignment="1">
      <alignment horizontal="right"/>
    </xf>
    <xf numFmtId="0" fontId="0" fillId="0" borderId="8" xfId="0" applyBorder="1"/>
    <xf numFmtId="0" fontId="0" fillId="0" borderId="9" xfId="0" applyBorder="1"/>
    <xf numFmtId="0" fontId="0" fillId="0" borderId="10" xfId="0" applyBorder="1"/>
    <xf numFmtId="0" fontId="2" fillId="0" borderId="0" xfId="0" applyFont="1" applyBorder="1" applyAlignment="1">
      <alignment horizontal="center"/>
    </xf>
    <xf numFmtId="0" fontId="2" fillId="0" borderId="7" xfId="0" applyFont="1" applyBorder="1" applyAlignment="1">
      <alignment horizontal="center"/>
    </xf>
    <xf numFmtId="0" fontId="2" fillId="0" borderId="0" xfId="0" applyFont="1" applyBorder="1" applyAlignment="1">
      <alignment horizontal="left"/>
    </xf>
    <xf numFmtId="0" fontId="0" fillId="0" borderId="0" xfId="0" applyBorder="1" applyAlignment="1">
      <alignment horizontal="right"/>
    </xf>
    <xf numFmtId="0" fontId="0" fillId="0" borderId="15" xfId="0" applyFont="1" applyBorder="1" applyAlignment="1">
      <alignment horizontal="center"/>
    </xf>
    <xf numFmtId="0" fontId="12" fillId="0" borderId="0" xfId="0" applyFont="1" applyBorder="1" applyAlignment="1">
      <alignment horizontal="right"/>
    </xf>
    <xf numFmtId="0" fontId="13" fillId="0" borderId="0" xfId="0" applyFont="1" applyBorder="1" applyAlignment="1">
      <alignment horizontal="right"/>
    </xf>
    <xf numFmtId="0" fontId="9" fillId="3" borderId="0" xfId="0" applyFont="1" applyFill="1" applyBorder="1"/>
    <xf numFmtId="0" fontId="9" fillId="3" borderId="0" xfId="0" applyFont="1" applyFill="1" applyBorder="1" applyAlignment="1">
      <alignment wrapText="1"/>
    </xf>
    <xf numFmtId="0" fontId="9" fillId="3" borderId="0" xfId="0" applyFont="1" applyFill="1" applyBorder="1" applyAlignment="1">
      <alignment horizontal="left" wrapText="1"/>
    </xf>
    <xf numFmtId="0" fontId="5" fillId="0" borderId="0" xfId="0" applyFont="1" applyBorder="1" applyAlignment="1">
      <alignment horizontal="left"/>
    </xf>
    <xf numFmtId="0" fontId="1" fillId="3" borderId="0" xfId="0" applyFont="1" applyFill="1" applyBorder="1"/>
    <xf numFmtId="0" fontId="5" fillId="0" borderId="0" xfId="0" applyFont="1" applyBorder="1" applyAlignment="1">
      <alignment horizontal="right"/>
    </xf>
    <xf numFmtId="14" fontId="0" fillId="3" borderId="0" xfId="0" applyNumberFormat="1" applyFill="1" applyBorder="1" applyAlignment="1">
      <alignment horizontal="right"/>
    </xf>
    <xf numFmtId="0" fontId="0" fillId="3" borderId="15" xfId="0" applyFill="1" applyBorder="1" applyAlignment="1">
      <alignment horizontal="left"/>
    </xf>
    <xf numFmtId="0" fontId="0" fillId="0" borderId="16" xfId="0" applyBorder="1" applyAlignment="1">
      <alignment horizontal="left"/>
    </xf>
    <xf numFmtId="14" fontId="0" fillId="3" borderId="2" xfId="0" applyNumberFormat="1" applyFill="1" applyBorder="1" applyAlignment="1">
      <alignment horizontal="center"/>
    </xf>
    <xf numFmtId="0" fontId="0" fillId="3" borderId="22" xfId="0" applyFill="1" applyBorder="1" applyAlignment="1">
      <alignment horizontal="center"/>
    </xf>
    <xf numFmtId="0" fontId="0" fillId="0" borderId="14" xfId="0" applyFont="1" applyBorder="1"/>
    <xf numFmtId="0" fontId="2" fillId="0" borderId="15" xfId="0" applyFont="1" applyBorder="1"/>
    <xf numFmtId="0" fontId="2" fillId="0" borderId="3" xfId="0" applyFont="1" applyBorder="1" applyAlignment="1">
      <alignment horizontal="left"/>
    </xf>
    <xf numFmtId="0" fontId="2" fillId="0" borderId="5" xfId="0" applyFont="1" applyBorder="1" applyAlignment="1">
      <alignment horizontal="left"/>
    </xf>
    <xf numFmtId="0" fontId="2" fillId="0" borderId="20" xfId="0" applyFont="1" applyBorder="1"/>
    <xf numFmtId="0" fontId="2" fillId="0" borderId="23" xfId="0" applyFont="1" applyBorder="1" applyAlignment="1">
      <alignment horizontal="center"/>
    </xf>
    <xf numFmtId="0" fontId="2" fillId="0" borderId="22" xfId="0" applyFont="1" applyBorder="1" applyAlignment="1">
      <alignment horizontal="center"/>
    </xf>
    <xf numFmtId="0" fontId="2" fillId="0" borderId="3" xfId="0" applyFont="1" applyBorder="1"/>
    <xf numFmtId="0" fontId="2" fillId="0" borderId="4" xfId="0" applyFont="1" applyBorder="1"/>
    <xf numFmtId="0" fontId="2" fillId="0" borderId="5" xfId="0" applyFont="1" applyBorder="1"/>
    <xf numFmtId="0" fontId="2" fillId="5" borderId="4" xfId="0" applyFont="1" applyFill="1" applyBorder="1" applyAlignment="1">
      <alignment vertical="center"/>
    </xf>
    <xf numFmtId="0" fontId="0" fillId="0" borderId="25" xfId="0" applyBorder="1" applyAlignment="1">
      <alignment vertical="top" wrapText="1"/>
    </xf>
    <xf numFmtId="0" fontId="0" fillId="0" borderId="28" xfId="0" applyBorder="1" applyAlignment="1">
      <alignment horizontal="center"/>
    </xf>
    <xf numFmtId="0" fontId="2" fillId="5" borderId="4" xfId="0" applyFont="1" applyFill="1" applyBorder="1" applyAlignment="1">
      <alignment horizontal="left" vertical="center"/>
    </xf>
    <xf numFmtId="0" fontId="0" fillId="5" borderId="4" xfId="0" applyFill="1" applyBorder="1" applyAlignment="1">
      <alignment horizontal="left" vertical="center"/>
    </xf>
    <xf numFmtId="0" fontId="2" fillId="0" borderId="2" xfId="0" applyFont="1" applyBorder="1" applyAlignment="1">
      <alignment horizontal="center" vertical="center"/>
    </xf>
    <xf numFmtId="0" fontId="2" fillId="0" borderId="0" xfId="0" applyFont="1" applyBorder="1" applyAlignment="1">
      <alignment wrapText="1"/>
    </xf>
    <xf numFmtId="0" fontId="0" fillId="0" borderId="0" xfId="0" applyBorder="1" applyAlignment="1"/>
    <xf numFmtId="0" fontId="0" fillId="0" borderId="38" xfId="0" applyBorder="1"/>
    <xf numFmtId="0" fontId="0" fillId="0" borderId="7" xfId="0" applyBorder="1" applyAlignment="1"/>
    <xf numFmtId="44" fontId="0" fillId="0" borderId="22" xfId="0" applyNumberFormat="1" applyBorder="1" applyAlignment="1">
      <alignment horizontal="center"/>
    </xf>
    <xf numFmtId="44" fontId="0" fillId="0" borderId="2" xfId="0" applyNumberFormat="1" applyBorder="1" applyAlignment="1">
      <alignment horizontal="center"/>
    </xf>
    <xf numFmtId="44" fontId="0" fillId="0" borderId="15" xfId="0" applyNumberFormat="1" applyBorder="1" applyAlignment="1">
      <alignment horizontal="center"/>
    </xf>
    <xf numFmtId="44" fontId="0" fillId="0" borderId="16" xfId="0" applyNumberFormat="1" applyBorder="1" applyAlignment="1">
      <alignment horizontal="center"/>
    </xf>
    <xf numFmtId="2" fontId="0" fillId="0" borderId="2" xfId="0" applyNumberFormat="1" applyBorder="1" applyAlignment="1">
      <alignment horizontal="center" vertical="center"/>
    </xf>
    <xf numFmtId="169" fontId="0" fillId="0" borderId="2" xfId="0" applyNumberFormat="1" applyBorder="1" applyAlignment="1">
      <alignment horizontal="center"/>
    </xf>
    <xf numFmtId="2" fontId="0" fillId="0" borderId="29" xfId="0" applyNumberFormat="1" applyFont="1" applyBorder="1" applyAlignment="1">
      <alignment horizontal="center"/>
    </xf>
    <xf numFmtId="2" fontId="0" fillId="0" borderId="1" xfId="0" applyNumberFormat="1" applyFont="1" applyBorder="1" applyAlignment="1">
      <alignment horizontal="center"/>
    </xf>
    <xf numFmtId="0" fontId="0" fillId="0" borderId="29" xfId="0" applyFont="1" applyBorder="1"/>
    <xf numFmtId="0" fontId="0" fillId="0" borderId="1" xfId="0" applyFont="1" applyBorder="1"/>
    <xf numFmtId="0" fontId="0" fillId="0" borderId="1" xfId="0" applyFont="1" applyBorder="1" applyAlignment="1"/>
    <xf numFmtId="0" fontId="0" fillId="0" borderId="32" xfId="0" applyFont="1" applyBorder="1"/>
    <xf numFmtId="0" fontId="0" fillId="0" borderId="32" xfId="0" applyFont="1" applyBorder="1" applyAlignment="1"/>
    <xf numFmtId="0" fontId="0" fillId="0" borderId="36" xfId="0" applyFont="1" applyBorder="1"/>
    <xf numFmtId="0" fontId="0" fillId="0" borderId="29" xfId="0" applyFont="1" applyBorder="1" applyAlignment="1">
      <alignment horizontal="center"/>
    </xf>
    <xf numFmtId="0" fontId="0" fillId="0" borderId="17" xfId="0" applyFont="1" applyBorder="1"/>
    <xf numFmtId="0" fontId="0" fillId="0" borderId="37" xfId="0" applyFont="1" applyBorder="1"/>
    <xf numFmtId="0" fontId="0" fillId="0" borderId="32" xfId="0" applyFont="1" applyBorder="1" applyAlignment="1">
      <alignment horizontal="center"/>
    </xf>
    <xf numFmtId="0" fontId="0" fillId="0" borderId="16" xfId="0" applyFont="1" applyBorder="1" applyAlignment="1">
      <alignment horizontal="left"/>
    </xf>
    <xf numFmtId="0" fontId="2" fillId="3" borderId="0" xfId="0" applyFont="1" applyFill="1" applyBorder="1" applyAlignment="1">
      <alignment horizontal="center"/>
    </xf>
    <xf numFmtId="0" fontId="2" fillId="0" borderId="0" xfId="0" applyFont="1" applyBorder="1" applyAlignment="1">
      <alignment horizontal="right"/>
    </xf>
    <xf numFmtId="0" fontId="2" fillId="0" borderId="0" xfId="0" applyFont="1" applyBorder="1" applyAlignment="1">
      <alignment horizontal="center"/>
    </xf>
    <xf numFmtId="0" fontId="0" fillId="0" borderId="28" xfId="0" applyBorder="1" applyAlignment="1">
      <alignment horizontal="center"/>
    </xf>
    <xf numFmtId="0" fontId="0" fillId="0" borderId="0" xfId="0" applyBorder="1" applyAlignment="1">
      <alignment horizontal="right"/>
    </xf>
    <xf numFmtId="0" fontId="2" fillId="0" borderId="0" xfId="0" applyFont="1" applyBorder="1" applyAlignment="1">
      <alignment horizontal="left"/>
    </xf>
    <xf numFmtId="0" fontId="0" fillId="0" borderId="9" xfId="0" applyBorder="1" applyAlignment="1">
      <alignment horizontal="right"/>
    </xf>
    <xf numFmtId="0" fontId="0" fillId="0" borderId="35" xfId="0" applyBorder="1"/>
    <xf numFmtId="0" fontId="0" fillId="0" borderId="41" xfId="0" applyBorder="1"/>
    <xf numFmtId="0" fontId="2" fillId="0" borderId="7" xfId="0" applyFont="1" applyBorder="1" applyAlignment="1">
      <alignment horizontal="left" vertical="top" wrapText="1"/>
    </xf>
    <xf numFmtId="0" fontId="6" fillId="0" borderId="0" xfId="0" applyFont="1" applyBorder="1"/>
    <xf numFmtId="0" fontId="17" fillId="0" borderId="0" xfId="0" applyFont="1" applyBorder="1"/>
    <xf numFmtId="0" fontId="17" fillId="0" borderId="0" xfId="0" applyFont="1" applyBorder="1" applyAlignment="1">
      <alignment horizontal="left"/>
    </xf>
    <xf numFmtId="0" fontId="0" fillId="0" borderId="28" xfId="0" applyBorder="1"/>
    <xf numFmtId="168" fontId="0" fillId="0" borderId="0" xfId="0" applyNumberFormat="1" applyBorder="1" applyAlignment="1">
      <alignment horizontal="center"/>
    </xf>
    <xf numFmtId="0" fontId="0" fillId="0" borderId="0" xfId="0" applyAlignment="1">
      <alignment horizontal="left"/>
    </xf>
    <xf numFmtId="0" fontId="0" fillId="0" borderId="0" xfId="0" applyBorder="1" applyAlignment="1">
      <alignment horizontal="left"/>
    </xf>
    <xf numFmtId="0" fontId="0" fillId="6" borderId="0" xfId="0" applyFill="1"/>
    <xf numFmtId="0" fontId="19" fillId="6" borderId="25" xfId="0" applyFont="1" applyFill="1" applyBorder="1" applyAlignment="1"/>
    <xf numFmtId="168" fontId="0" fillId="3" borderId="0" xfId="0" applyNumberFormat="1" applyFill="1" applyBorder="1" applyAlignment="1"/>
    <xf numFmtId="168" fontId="0" fillId="3" borderId="0" xfId="0" applyNumberFormat="1" applyFill="1" applyBorder="1" applyAlignment="1">
      <alignment horizontal="center"/>
    </xf>
    <xf numFmtId="0" fontId="2" fillId="0" borderId="0" xfId="0" applyFont="1" applyBorder="1" applyAlignment="1"/>
    <xf numFmtId="0" fontId="21" fillId="0" borderId="0" xfId="0" applyFont="1" applyBorder="1"/>
    <xf numFmtId="0" fontId="0" fillId="0" borderId="6" xfId="0" applyBorder="1" applyAlignment="1">
      <alignment horizontal="right"/>
    </xf>
    <xf numFmtId="0" fontId="0" fillId="3" borderId="0" xfId="0" applyFill="1" applyBorder="1" applyAlignment="1">
      <alignment horizontal="left"/>
    </xf>
    <xf numFmtId="0" fontId="2" fillId="0" borderId="0" xfId="0" applyFont="1" applyBorder="1" applyAlignment="1">
      <alignment vertical="center"/>
    </xf>
    <xf numFmtId="0" fontId="0" fillId="0" borderId="0" xfId="0" applyBorder="1" applyAlignment="1">
      <alignment vertical="center"/>
    </xf>
    <xf numFmtId="0" fontId="0" fillId="0" borderId="0" xfId="0" quotePrefix="1" applyBorder="1"/>
    <xf numFmtId="0" fontId="19" fillId="6" borderId="0" xfId="0" applyFont="1" applyFill="1" applyBorder="1" applyAlignment="1"/>
    <xf numFmtId="0" fontId="19" fillId="6" borderId="0" xfId="0" applyFont="1" applyFill="1" applyBorder="1"/>
    <xf numFmtId="0" fontId="19" fillId="6" borderId="0" xfId="0" applyFont="1" applyFill="1" applyBorder="1" applyAlignment="1">
      <alignment horizontal="center"/>
    </xf>
    <xf numFmtId="0" fontId="2" fillId="3" borderId="0" xfId="0" applyFont="1" applyFill="1" applyBorder="1" applyAlignment="1">
      <alignment horizontal="left"/>
    </xf>
    <xf numFmtId="0" fontId="23" fillId="0" borderId="0" xfId="0" applyFont="1" applyBorder="1" applyAlignment="1">
      <alignment horizontal="right"/>
    </xf>
    <xf numFmtId="0" fontId="8" fillId="3" borderId="0" xfId="0" applyFont="1" applyFill="1" applyBorder="1" applyAlignment="1">
      <alignment horizontal="center"/>
    </xf>
    <xf numFmtId="2" fontId="0" fillId="0" borderId="0" xfId="0" applyNumberFormat="1" applyBorder="1" applyAlignment="1">
      <alignment horizontal="center"/>
    </xf>
    <xf numFmtId="0" fontId="0" fillId="0" borderId="0" xfId="0" applyBorder="1" applyAlignment="1">
      <alignment horizontal="center" vertical="top"/>
    </xf>
    <xf numFmtId="0" fontId="0" fillId="0" borderId="0" xfId="0" applyBorder="1" applyAlignment="1">
      <alignment vertical="top"/>
    </xf>
    <xf numFmtId="0" fontId="2" fillId="0" borderId="0" xfId="0" applyFont="1" applyBorder="1" applyAlignment="1">
      <alignment vertical="top"/>
    </xf>
    <xf numFmtId="0" fontId="0" fillId="8" borderId="1" xfId="0" applyFill="1" applyBorder="1" applyAlignment="1">
      <alignment vertical="top"/>
    </xf>
    <xf numFmtId="0" fontId="0" fillId="2" borderId="1" xfId="0" applyFill="1" applyBorder="1"/>
    <xf numFmtId="0" fontId="0" fillId="2" borderId="1" xfId="0" applyFill="1" applyBorder="1" applyAlignment="1">
      <alignment horizontal="center"/>
    </xf>
    <xf numFmtId="0" fontId="2" fillId="2" borderId="1" xfId="0" applyFont="1" applyFill="1" applyBorder="1"/>
    <xf numFmtId="0" fontId="0" fillId="0" borderId="1" xfId="0" applyBorder="1" applyAlignment="1">
      <alignment horizontal="center" vertical="top"/>
    </xf>
    <xf numFmtId="0" fontId="2" fillId="0" borderId="3" xfId="0" applyFont="1" applyBorder="1" applyAlignment="1"/>
    <xf numFmtId="0" fontId="2" fillId="0" borderId="4" xfId="0" applyFont="1" applyBorder="1" applyAlignment="1"/>
    <xf numFmtId="0" fontId="2" fillId="0" borderId="5" xfId="0" applyFont="1" applyBorder="1" applyAlignment="1"/>
    <xf numFmtId="14" fontId="0" fillId="3" borderId="0" xfId="0" applyNumberFormat="1" applyFill="1" applyBorder="1" applyAlignment="1">
      <alignment horizontal="center"/>
    </xf>
    <xf numFmtId="0" fontId="2" fillId="0" borderId="9" xfId="0" applyFont="1" applyBorder="1" applyAlignment="1">
      <alignment horizontal="right" vertical="center"/>
    </xf>
    <xf numFmtId="0" fontId="2" fillId="3" borderId="8" xfId="0" applyFont="1" applyFill="1" applyBorder="1" applyAlignment="1"/>
    <xf numFmtId="0" fontId="2" fillId="3" borderId="9" xfId="0" applyFont="1" applyFill="1" applyBorder="1" applyAlignment="1">
      <alignment vertical="center"/>
    </xf>
    <xf numFmtId="0" fontId="2" fillId="3" borderId="9" xfId="0" applyFont="1" applyFill="1" applyBorder="1" applyAlignment="1"/>
    <xf numFmtId="0" fontId="2" fillId="3" borderId="9" xfId="0" applyFont="1" applyFill="1" applyBorder="1" applyAlignment="1">
      <alignment horizontal="right" vertical="center"/>
    </xf>
    <xf numFmtId="0" fontId="2" fillId="3" borderId="10" xfId="0" applyFont="1" applyFill="1" applyBorder="1" applyAlignment="1"/>
    <xf numFmtId="14" fontId="0" fillId="3" borderId="9" xfId="0" applyNumberFormat="1" applyFill="1" applyBorder="1" applyAlignment="1">
      <alignment horizontal="left" vertical="center"/>
    </xf>
    <xf numFmtId="0" fontId="0" fillId="3" borderId="25" xfId="0" applyFill="1" applyBorder="1" applyAlignment="1">
      <alignment horizontal="center"/>
    </xf>
    <xf numFmtId="0" fontId="2" fillId="3" borderId="0" xfId="0" applyFont="1" applyFill="1" applyBorder="1"/>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2" borderId="6" xfId="0" applyFont="1" applyFill="1" applyBorder="1" applyAlignment="1">
      <alignment horizontal="right"/>
    </xf>
    <xf numFmtId="0" fontId="0" fillId="2" borderId="3" xfId="0" applyFill="1" applyBorder="1"/>
    <xf numFmtId="0" fontId="2" fillId="2" borderId="0" xfId="0" applyFont="1" applyFill="1" applyBorder="1" applyAlignment="1">
      <alignment horizontal="right" vertical="top"/>
    </xf>
    <xf numFmtId="0" fontId="2" fillId="0" borderId="0" xfId="0" applyFont="1" applyBorder="1" applyAlignment="1">
      <alignment horizontal="right"/>
    </xf>
    <xf numFmtId="0" fontId="2" fillId="3" borderId="0" xfId="0" applyFont="1" applyFill="1" applyBorder="1" applyAlignment="1">
      <alignment horizontal="right"/>
    </xf>
    <xf numFmtId="0" fontId="2" fillId="0" borderId="0" xfId="0" applyFont="1" applyBorder="1" applyAlignment="1">
      <alignment horizontal="center"/>
    </xf>
    <xf numFmtId="0" fontId="0" fillId="3" borderId="0" xfId="0" applyFill="1" applyBorder="1" applyAlignment="1">
      <alignment horizontal="left"/>
    </xf>
    <xf numFmtId="0" fontId="0" fillId="3" borderId="0" xfId="0" applyFill="1" applyBorder="1" applyAlignment="1">
      <alignment horizontal="center" vertical="center"/>
    </xf>
    <xf numFmtId="164" fontId="0" fillId="3" borderId="0" xfId="0" applyNumberFormat="1" applyFill="1" applyBorder="1" applyAlignment="1">
      <alignment horizontal="center" vertical="center"/>
    </xf>
    <xf numFmtId="0" fontId="0" fillId="3" borderId="27" xfId="0" applyFill="1" applyBorder="1" applyAlignment="1"/>
    <xf numFmtId="0" fontId="0" fillId="3" borderId="25" xfId="0" applyFill="1" applyBorder="1" applyAlignment="1"/>
    <xf numFmtId="0" fontId="0" fillId="3" borderId="31" xfId="0" applyFill="1" applyBorder="1" applyAlignment="1"/>
    <xf numFmtId="0" fontId="12" fillId="3" borderId="0" xfId="0" applyFont="1" applyFill="1" applyBorder="1"/>
    <xf numFmtId="0" fontId="2" fillId="3" borderId="0" xfId="0" applyFont="1" applyFill="1" applyBorder="1" applyAlignment="1">
      <alignment horizontal="right"/>
    </xf>
    <xf numFmtId="0" fontId="2" fillId="0" borderId="0" xfId="0" applyFont="1" applyBorder="1" applyAlignment="1">
      <alignment horizontal="right"/>
    </xf>
    <xf numFmtId="0" fontId="0" fillId="2" borderId="0" xfId="0" applyFill="1" applyBorder="1" applyAlignment="1">
      <alignment horizontal="center"/>
    </xf>
    <xf numFmtId="0" fontId="2" fillId="0" borderId="0" xfId="0" applyFont="1" applyBorder="1" applyAlignment="1">
      <alignment horizontal="center"/>
    </xf>
    <xf numFmtId="0" fontId="0" fillId="3" borderId="0" xfId="0" applyFill="1" applyBorder="1" applyAlignment="1">
      <alignment horizontal="left"/>
    </xf>
    <xf numFmtId="168" fontId="0" fillId="0" borderId="0" xfId="0" applyNumberFormat="1"/>
    <xf numFmtId="0" fontId="0" fillId="0" borderId="0" xfId="0" quotePrefix="1"/>
    <xf numFmtId="0" fontId="3" fillId="3" borderId="0" xfId="0" applyFont="1" applyFill="1" applyBorder="1" applyAlignment="1">
      <alignment horizontal="center"/>
    </xf>
    <xf numFmtId="0" fontId="24" fillId="3" borderId="0" xfId="0" applyFont="1" applyFill="1" applyBorder="1" applyAlignment="1">
      <alignment horizontal="right"/>
    </xf>
    <xf numFmtId="0" fontId="24" fillId="0" borderId="0" xfId="0" applyFont="1" applyBorder="1" applyAlignment="1">
      <alignment horizontal="right"/>
    </xf>
    <xf numFmtId="49" fontId="7" fillId="3" borderId="0" xfId="0" applyNumberFormat="1" applyFont="1" applyFill="1" applyBorder="1" applyAlignment="1">
      <alignment horizontal="center"/>
    </xf>
    <xf numFmtId="0" fontId="3" fillId="3" borderId="0" xfId="0" applyFont="1" applyFill="1" applyBorder="1"/>
    <xf numFmtId="166" fontId="0" fillId="3" borderId="0" xfId="0" applyNumberFormat="1" applyFill="1" applyBorder="1"/>
    <xf numFmtId="0" fontId="0" fillId="3" borderId="2" xfId="0" applyFill="1" applyBorder="1" applyAlignment="1"/>
    <xf numFmtId="0" fontId="0" fillId="3" borderId="2" xfId="0" applyFill="1" applyBorder="1"/>
    <xf numFmtId="0" fontId="12" fillId="3" borderId="0" xfId="0" applyFont="1" applyFill="1" applyBorder="1" applyAlignment="1">
      <alignment horizontal="right"/>
    </xf>
    <xf numFmtId="0" fontId="0" fillId="3" borderId="4" xfId="0" applyFill="1" applyBorder="1" applyAlignment="1">
      <alignment horizontal="center"/>
    </xf>
    <xf numFmtId="0" fontId="0" fillId="0" borderId="2" xfId="0" applyBorder="1"/>
    <xf numFmtId="0" fontId="0" fillId="3" borderId="0" xfId="0" applyFont="1" applyFill="1" applyBorder="1" applyAlignment="1">
      <alignment horizontal="center"/>
    </xf>
    <xf numFmtId="164" fontId="0" fillId="3" borderId="2" xfId="0" applyNumberFormat="1" applyFill="1" applyBorder="1" applyAlignment="1">
      <alignment horizontal="left"/>
    </xf>
    <xf numFmtId="49" fontId="7" fillId="3" borderId="2" xfId="0" applyNumberFormat="1" applyFont="1" applyFill="1" applyBorder="1" applyAlignment="1">
      <alignment horizontal="center"/>
    </xf>
    <xf numFmtId="0" fontId="2" fillId="2" borderId="4" xfId="0" applyFont="1" applyFill="1" applyBorder="1" applyAlignment="1">
      <alignment horizontal="right"/>
    </xf>
    <xf numFmtId="0" fontId="0" fillId="2" borderId="4" xfId="0" applyFill="1" applyBorder="1" applyAlignment="1">
      <alignment horizontal="center"/>
    </xf>
    <xf numFmtId="166" fontId="0" fillId="3" borderId="2" xfId="0" applyNumberFormat="1" applyFill="1" applyBorder="1"/>
    <xf numFmtId="0" fontId="0" fillId="3" borderId="6" xfId="0" applyFill="1" applyBorder="1" applyAlignment="1"/>
    <xf numFmtId="0" fontId="2" fillId="3" borderId="6" xfId="0" applyFont="1" applyFill="1" applyBorder="1" applyAlignment="1"/>
    <xf numFmtId="0" fontId="0" fillId="3" borderId="7" xfId="0" applyFill="1" applyBorder="1" applyAlignment="1"/>
    <xf numFmtId="0" fontId="0" fillId="3" borderId="7" xfId="0" applyFill="1" applyBorder="1" applyAlignment="1">
      <alignment horizontal="center"/>
    </xf>
    <xf numFmtId="0" fontId="2" fillId="3" borderId="15" xfId="0" applyFont="1" applyFill="1" applyBorder="1" applyAlignment="1">
      <alignment horizontal="right"/>
    </xf>
    <xf numFmtId="0" fontId="0" fillId="3" borderId="22" xfId="0" applyFill="1" applyBorder="1" applyAlignment="1"/>
    <xf numFmtId="0" fontId="0" fillId="3" borderId="15" xfId="0" applyFill="1" applyBorder="1"/>
    <xf numFmtId="0" fontId="9" fillId="3" borderId="14" xfId="0" applyFont="1" applyFill="1" applyBorder="1" applyAlignment="1">
      <alignment horizontal="center"/>
    </xf>
    <xf numFmtId="0" fontId="9" fillId="3" borderId="15" xfId="0" applyFont="1" applyFill="1" applyBorder="1" applyAlignment="1">
      <alignment horizontal="center"/>
    </xf>
    <xf numFmtId="0" fontId="9" fillId="3" borderId="16" xfId="0" applyFont="1" applyFill="1" applyBorder="1" applyAlignment="1">
      <alignment horizontal="center"/>
    </xf>
    <xf numFmtId="0" fontId="0" fillId="3" borderId="15" xfId="0" applyFill="1" applyBorder="1" applyAlignment="1"/>
    <xf numFmtId="14" fontId="0" fillId="3" borderId="2" xfId="0" applyNumberFormat="1" applyFill="1" applyBorder="1" applyAlignment="1"/>
    <xf numFmtId="0" fontId="0" fillId="3" borderId="9" xfId="0" applyFill="1" applyBorder="1" applyAlignment="1">
      <alignment horizontal="left"/>
    </xf>
    <xf numFmtId="0" fontId="9" fillId="3" borderId="4" xfId="0" applyFont="1" applyFill="1" applyBorder="1" applyAlignment="1">
      <alignment horizontal="left" wrapText="1"/>
    </xf>
    <xf numFmtId="0" fontId="9" fillId="3" borderId="5" xfId="0" applyFont="1" applyFill="1" applyBorder="1" applyAlignment="1">
      <alignment horizontal="left" wrapText="1"/>
    </xf>
    <xf numFmtId="164" fontId="0" fillId="3" borderId="0" xfId="0" applyNumberFormat="1" applyFill="1" applyBorder="1" applyAlignment="1">
      <alignment horizontal="left"/>
    </xf>
    <xf numFmtId="165" fontId="0" fillId="3" borderId="2" xfId="0" applyNumberFormat="1" applyFill="1" applyBorder="1" applyAlignment="1">
      <alignment horizontal="center"/>
    </xf>
    <xf numFmtId="165" fontId="0" fillId="3" borderId="0" xfId="0" applyNumberFormat="1" applyFill="1" applyBorder="1" applyAlignment="1">
      <alignment horizontal="center"/>
    </xf>
    <xf numFmtId="0" fontId="5" fillId="0" borderId="0" xfId="0" applyFont="1" applyBorder="1"/>
    <xf numFmtId="0" fontId="0" fillId="3" borderId="4" xfId="0" applyNumberFormat="1" applyFill="1" applyBorder="1" applyAlignment="1"/>
    <xf numFmtId="0" fontId="5" fillId="0" borderId="9" xfId="0" applyFont="1" applyBorder="1"/>
    <xf numFmtId="49" fontId="19" fillId="3" borderId="4" xfId="0" applyNumberFormat="1" applyFont="1" applyFill="1" applyBorder="1" applyAlignment="1">
      <alignment horizontal="center"/>
    </xf>
    <xf numFmtId="49" fontId="0" fillId="0" borderId="0" xfId="0" applyNumberFormat="1" applyBorder="1" applyAlignment="1">
      <alignment horizontal="center"/>
    </xf>
    <xf numFmtId="49" fontId="19" fillId="3" borderId="0" xfId="0" applyNumberFormat="1"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right"/>
    </xf>
    <xf numFmtId="0" fontId="2" fillId="3" borderId="0" xfId="0" applyFont="1" applyFill="1" applyBorder="1" applyAlignment="1">
      <alignment horizontal="center" vertical="center"/>
    </xf>
    <xf numFmtId="0" fontId="2" fillId="0" borderId="0" xfId="0" applyFont="1" applyBorder="1" applyAlignment="1">
      <alignment horizontal="center"/>
    </xf>
    <xf numFmtId="0" fontId="0" fillId="3" borderId="0" xfId="0" applyFill="1" applyBorder="1" applyAlignment="1">
      <alignment horizontal="left"/>
    </xf>
    <xf numFmtId="0" fontId="0" fillId="3" borderId="0" xfId="0" applyFill="1" applyBorder="1" applyAlignment="1">
      <alignment horizontal="left" vertical="top" wrapText="1"/>
    </xf>
    <xf numFmtId="49" fontId="7" fillId="3" borderId="4" xfId="0" applyNumberFormat="1" applyFont="1" applyFill="1" applyBorder="1" applyAlignment="1">
      <alignment horizontal="center"/>
    </xf>
    <xf numFmtId="14" fontId="0" fillId="3" borderId="0" xfId="0" applyNumberFormat="1" applyFill="1" applyBorder="1" applyAlignment="1"/>
    <xf numFmtId="168" fontId="0" fillId="3" borderId="22" xfId="0" applyNumberFormat="1" applyFill="1" applyBorder="1" applyAlignment="1">
      <alignment horizontal="center" vertical="center"/>
    </xf>
    <xf numFmtId="164" fontId="0" fillId="3" borderId="2" xfId="0" applyNumberFormat="1" applyFill="1" applyBorder="1" applyAlignment="1">
      <alignment horizontal="center" vertical="center"/>
    </xf>
    <xf numFmtId="170" fontId="0" fillId="3" borderId="2" xfId="0" applyNumberFormat="1" applyFill="1" applyBorder="1" applyAlignment="1">
      <alignment horizontal="center" vertical="top"/>
    </xf>
    <xf numFmtId="165" fontId="0" fillId="3" borderId="4" xfId="0" applyNumberFormat="1" applyFill="1" applyBorder="1" applyAlignment="1">
      <alignment horizontal="center"/>
    </xf>
    <xf numFmtId="49" fontId="0" fillId="3" borderId="0" xfId="0" applyNumberFormat="1" applyFill="1" applyBorder="1" applyAlignment="1"/>
    <xf numFmtId="0" fontId="0" fillId="3" borderId="0" xfId="0" applyFill="1" applyBorder="1" applyAlignment="1">
      <alignment horizontal="left" vertical="center"/>
    </xf>
    <xf numFmtId="0" fontId="0" fillId="3" borderId="0" xfId="0" applyFont="1" applyFill="1" applyBorder="1" applyAlignment="1">
      <alignment horizontal="center" vertical="center"/>
    </xf>
    <xf numFmtId="170" fontId="0" fillId="3" borderId="0" xfId="0" applyNumberFormat="1" applyFill="1" applyBorder="1" applyAlignment="1">
      <alignment horizontal="center" vertical="top"/>
    </xf>
    <xf numFmtId="0" fontId="2" fillId="3" borderId="8" xfId="0" applyFont="1" applyFill="1" applyBorder="1" applyAlignment="1">
      <alignment horizontal="center"/>
    </xf>
    <xf numFmtId="1" fontId="0" fillId="3" borderId="2" xfId="0" applyNumberFormat="1" applyFill="1" applyBorder="1" applyAlignment="1">
      <alignment horizontal="center"/>
    </xf>
    <xf numFmtId="1" fontId="0" fillId="3" borderId="0" xfId="0" applyNumberFormat="1" applyFill="1" applyBorder="1" applyAlignment="1">
      <alignment horizontal="center"/>
    </xf>
    <xf numFmtId="0" fontId="5" fillId="3" borderId="0" xfId="0" applyFont="1" applyFill="1" applyBorder="1" applyAlignment="1">
      <alignment horizontal="left"/>
    </xf>
    <xf numFmtId="0" fontId="0" fillId="3" borderId="14"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right"/>
    </xf>
    <xf numFmtId="0" fontId="0" fillId="3" borderId="15" xfId="0" applyFill="1" applyBorder="1" applyAlignment="1">
      <alignment horizontal="left"/>
    </xf>
    <xf numFmtId="0" fontId="0" fillId="3" borderId="16" xfId="0" applyFill="1" applyBorder="1" applyAlignment="1">
      <alignment horizontal="left"/>
    </xf>
    <xf numFmtId="0" fontId="2" fillId="0" borderId="0" xfId="0" applyFont="1" applyBorder="1" applyAlignment="1">
      <alignment horizontal="center"/>
    </xf>
    <xf numFmtId="0" fontId="2" fillId="0" borderId="0" xfId="0" applyFont="1" applyBorder="1" applyAlignment="1">
      <alignment horizontal="right"/>
    </xf>
    <xf numFmtId="0" fontId="0" fillId="3" borderId="0" xfId="0" applyFill="1" applyBorder="1" applyAlignment="1">
      <alignment horizontal="left"/>
    </xf>
    <xf numFmtId="0" fontId="2" fillId="0" borderId="4" xfId="0" applyFont="1" applyBorder="1" applyAlignment="1">
      <alignment horizontal="center"/>
    </xf>
    <xf numFmtId="0" fontId="19" fillId="3" borderId="2" xfId="0" applyFont="1" applyFill="1" applyBorder="1"/>
    <xf numFmtId="0" fontId="2" fillId="3" borderId="0" xfId="0" applyFont="1" applyFill="1" applyBorder="1" applyAlignment="1">
      <alignment horizontal="center" vertical="center"/>
    </xf>
    <xf numFmtId="49" fontId="25" fillId="3" borderId="2" xfId="0" applyNumberFormat="1" applyFont="1" applyFill="1" applyBorder="1" applyAlignment="1">
      <alignment horizontal="center"/>
    </xf>
    <xf numFmtId="49" fontId="25" fillId="0" borderId="2" xfId="0" applyNumberFormat="1" applyFont="1" applyBorder="1" applyAlignment="1">
      <alignment horizontal="center"/>
    </xf>
    <xf numFmtId="0" fontId="7" fillId="3" borderId="2" xfId="0" applyFont="1" applyFill="1" applyBorder="1" applyAlignment="1">
      <alignment horizontal="center"/>
    </xf>
    <xf numFmtId="0" fontId="7" fillId="3" borderId="20" xfId="0" applyFont="1" applyFill="1" applyBorder="1" applyAlignment="1">
      <alignment horizontal="center"/>
    </xf>
    <xf numFmtId="0" fontId="19" fillId="3" borderId="20" xfId="0" applyNumberFormat="1" applyFont="1" applyFill="1" applyBorder="1" applyAlignment="1"/>
    <xf numFmtId="167" fontId="1" fillId="0" borderId="0" xfId="0" applyNumberFormat="1" applyFont="1" applyBorder="1" applyAlignment="1">
      <alignment horizontal="center"/>
    </xf>
    <xf numFmtId="0" fontId="25" fillId="3" borderId="14" xfId="0" applyFont="1" applyFill="1" applyBorder="1" applyAlignment="1">
      <alignment horizontal="left"/>
    </xf>
    <xf numFmtId="3" fontId="0" fillId="3" borderId="2" xfId="0" applyNumberFormat="1" applyFill="1" applyBorder="1" applyAlignment="1">
      <alignment horizontal="center"/>
    </xf>
    <xf numFmtId="3" fontId="19" fillId="3" borderId="2" xfId="0" applyNumberFormat="1" applyFont="1" applyFill="1" applyBorder="1" applyAlignment="1">
      <alignment horizontal="center"/>
    </xf>
    <xf numFmtId="167" fontId="5" fillId="3" borderId="0" xfId="0" applyNumberFormat="1" applyFont="1" applyFill="1" applyBorder="1"/>
    <xf numFmtId="0" fontId="2" fillId="0" borderId="0" xfId="0" applyFont="1" applyFill="1" applyBorder="1" applyAlignment="1">
      <alignment horizontal="center" vertical="center"/>
    </xf>
    <xf numFmtId="0" fontId="0" fillId="3" borderId="0" xfId="0" applyFont="1" applyFill="1" applyBorder="1" applyAlignment="1">
      <alignment horizontal="left" vertical="center"/>
    </xf>
    <xf numFmtId="0" fontId="26" fillId="0" borderId="0" xfId="0" applyFont="1" applyBorder="1"/>
    <xf numFmtId="0" fontId="2" fillId="3" borderId="4" xfId="0" applyFont="1" applyFill="1" applyBorder="1" applyAlignment="1">
      <alignment horizontal="center"/>
    </xf>
    <xf numFmtId="0" fontId="19" fillId="3" borderId="3" xfId="0" applyFont="1" applyFill="1" applyBorder="1" applyAlignment="1">
      <alignment horizontal="left" wrapText="1"/>
    </xf>
    <xf numFmtId="0" fontId="0" fillId="3" borderId="20" xfId="0" applyFill="1" applyBorder="1" applyAlignment="1">
      <alignment horizontal="center" vertical="center"/>
    </xf>
    <xf numFmtId="0" fontId="0" fillId="3" borderId="15" xfId="0"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right"/>
    </xf>
    <xf numFmtId="0" fontId="2" fillId="0" borderId="0" xfId="0" applyFont="1" applyBorder="1" applyAlignment="1">
      <alignment horizontal="right"/>
    </xf>
    <xf numFmtId="0" fontId="2" fillId="4" borderId="2" xfId="0" applyFont="1" applyFill="1" applyBorder="1" applyAlignment="1">
      <alignment horizontal="center"/>
    </xf>
    <xf numFmtId="0" fontId="26" fillId="3" borderId="0" xfId="0" applyFont="1" applyFill="1" applyBorder="1" applyAlignment="1">
      <alignment horizontal="left"/>
    </xf>
    <xf numFmtId="0" fontId="27" fillId="3" borderId="0" xfId="0" applyFont="1" applyFill="1" applyBorder="1" applyAlignment="1">
      <alignment horizontal="center"/>
    </xf>
    <xf numFmtId="167" fontId="0" fillId="3" borderId="25" xfId="0" applyNumberFormat="1" applyFill="1" applyBorder="1" applyAlignment="1">
      <alignment horizontal="left" vertical="top"/>
    </xf>
    <xf numFmtId="0" fontId="9" fillId="3" borderId="3" xfId="0" applyFont="1" applyFill="1" applyBorder="1" applyAlignment="1">
      <alignment horizontal="left" wrapText="1"/>
    </xf>
    <xf numFmtId="14" fontId="0" fillId="0" borderId="0" xfId="0" applyNumberFormat="1" applyBorder="1"/>
    <xf numFmtId="0" fontId="6" fillId="3" borderId="8" xfId="0" applyFont="1" applyFill="1" applyBorder="1" applyAlignment="1">
      <alignment horizontal="center"/>
    </xf>
    <xf numFmtId="0" fontId="6" fillId="3" borderId="9" xfId="0" applyFont="1" applyFill="1" applyBorder="1" applyAlignment="1">
      <alignment horizontal="center"/>
    </xf>
    <xf numFmtId="14" fontId="21" fillId="3" borderId="9" xfId="0" applyNumberFormat="1" applyFont="1" applyFill="1" applyBorder="1" applyAlignment="1">
      <alignment horizontal="center"/>
    </xf>
    <xf numFmtId="0" fontId="6" fillId="3" borderId="10" xfId="0" applyFont="1" applyFill="1" applyBorder="1" applyAlignment="1">
      <alignment horizont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49" fontId="7" fillId="3" borderId="20" xfId="0" applyNumberFormat="1" applyFont="1" applyFill="1" applyBorder="1" applyAlignment="1">
      <alignment horizontal="center"/>
    </xf>
    <xf numFmtId="49" fontId="2" fillId="3" borderId="4" xfId="0" applyNumberFormat="1" applyFont="1" applyFill="1" applyBorder="1" applyAlignment="1">
      <alignment horizontal="left" vertical="center"/>
    </xf>
    <xf numFmtId="0" fontId="2" fillId="3" borderId="0" xfId="0" applyFont="1" applyFill="1" applyBorder="1" applyAlignment="1">
      <alignment horizontal="center"/>
    </xf>
    <xf numFmtId="0" fontId="2" fillId="3" borderId="0" xfId="0" applyFont="1" applyFill="1" applyBorder="1" applyAlignment="1">
      <alignment horizontal="right"/>
    </xf>
    <xf numFmtId="0" fontId="2" fillId="3" borderId="0" xfId="0" applyFont="1" applyFill="1" applyBorder="1" applyAlignment="1">
      <alignment horizontal="center" vertical="center"/>
    </xf>
    <xf numFmtId="49" fontId="2" fillId="3" borderId="4" xfId="0" applyNumberFormat="1" applyFont="1" applyFill="1" applyBorder="1" applyAlignment="1">
      <alignment horizontal="left" vertical="center"/>
    </xf>
    <xf numFmtId="0" fontId="6" fillId="3" borderId="0" xfId="0" applyFont="1" applyFill="1" applyBorder="1" applyAlignment="1">
      <alignment horizontal="center"/>
    </xf>
    <xf numFmtId="0" fontId="2" fillId="0" borderId="0" xfId="0" applyFont="1" applyBorder="1" applyAlignment="1">
      <alignment horizontal="center"/>
    </xf>
    <xf numFmtId="0" fontId="0" fillId="3" borderId="0" xfId="0" applyFill="1" applyBorder="1" applyAlignment="1">
      <alignment horizontal="left"/>
    </xf>
    <xf numFmtId="0" fontId="2" fillId="2" borderId="0" xfId="0" applyFont="1" applyFill="1" applyBorder="1" applyAlignment="1">
      <alignment horizontal="right"/>
    </xf>
    <xf numFmtId="0" fontId="2" fillId="4" borderId="2" xfId="0" applyFont="1" applyFill="1" applyBorder="1" applyAlignment="1">
      <alignment horizontal="center" vertical="center"/>
    </xf>
    <xf numFmtId="0" fontId="0" fillId="2" borderId="2" xfId="0" applyFill="1" applyBorder="1" applyAlignment="1">
      <alignment horizontal="center" vertical="center"/>
    </xf>
    <xf numFmtId="0" fontId="6" fillId="3" borderId="0" xfId="0" applyFont="1" applyFill="1" applyBorder="1"/>
    <xf numFmtId="0" fontId="19" fillId="3" borderId="0" xfId="0" applyFont="1" applyFill="1" applyBorder="1" applyAlignment="1">
      <alignment horizontal="left"/>
    </xf>
    <xf numFmtId="49" fontId="0" fillId="3" borderId="2" xfId="0" applyNumberFormat="1" applyFill="1" applyBorder="1" applyAlignment="1">
      <alignment horizontal="center"/>
    </xf>
    <xf numFmtId="0" fontId="0" fillId="2" borderId="0" xfId="0" applyFill="1" applyBorder="1" applyAlignment="1">
      <alignment horizontal="right"/>
    </xf>
    <xf numFmtId="0" fontId="0" fillId="3" borderId="2" xfId="0" applyFill="1" applyBorder="1" applyAlignment="1">
      <alignment horizontal="center" vertical="center"/>
    </xf>
    <xf numFmtId="0" fontId="0" fillId="6" borderId="2" xfId="0" applyFill="1" applyBorder="1" applyAlignment="1">
      <alignment horizontal="center"/>
    </xf>
    <xf numFmtId="0" fontId="27" fillId="0" borderId="0" xfId="0" applyFont="1"/>
    <xf numFmtId="0" fontId="27" fillId="0" borderId="0" xfId="0" applyFont="1" applyAlignment="1">
      <alignment horizontal="center"/>
    </xf>
    <xf numFmtId="0" fontId="26" fillId="3" borderId="0" xfId="0" applyFont="1" applyFill="1" applyBorder="1" applyAlignment="1">
      <alignment horizontal="right"/>
    </xf>
    <xf numFmtId="0" fontId="6" fillId="3" borderId="3" xfId="0" applyFont="1" applyFill="1" applyBorder="1" applyAlignment="1">
      <alignment horizontal="center" vertical="top" wrapText="1"/>
    </xf>
    <xf numFmtId="0" fontId="6" fillId="3" borderId="4" xfId="0" applyFont="1" applyFill="1" applyBorder="1" applyAlignment="1">
      <alignment horizontal="center" vertical="top" wrapText="1"/>
    </xf>
    <xf numFmtId="0" fontId="6" fillId="3" borderId="6" xfId="0" applyFont="1" applyFill="1" applyBorder="1" applyAlignment="1">
      <alignment horizontal="center" vertical="top" wrapText="1"/>
    </xf>
    <xf numFmtId="0" fontId="6" fillId="3" borderId="0" xfId="0" applyFont="1" applyFill="1" applyBorder="1" applyAlignment="1">
      <alignment horizontal="center" vertical="top" wrapText="1"/>
    </xf>
    <xf numFmtId="0" fontId="0" fillId="3" borderId="14" xfId="0" applyFont="1" applyFill="1" applyBorder="1" applyAlignment="1">
      <alignment horizontal="left" vertical="center"/>
    </xf>
    <xf numFmtId="0" fontId="0" fillId="3" borderId="16" xfId="0" applyFont="1" applyFill="1" applyBorder="1" applyAlignment="1">
      <alignment horizontal="left" vertical="center"/>
    </xf>
    <xf numFmtId="0" fontId="0" fillId="2" borderId="14" xfId="0" applyFill="1" applyBorder="1" applyAlignment="1">
      <alignment horizontal="left"/>
    </xf>
    <xf numFmtId="0" fontId="0" fillId="2" borderId="15" xfId="0" applyFill="1" applyBorder="1" applyAlignment="1">
      <alignment horizontal="left"/>
    </xf>
    <xf numFmtId="0" fontId="0" fillId="2" borderId="16" xfId="0" applyFill="1" applyBorder="1" applyAlignment="1">
      <alignment horizontal="left"/>
    </xf>
    <xf numFmtId="0" fontId="2" fillId="3" borderId="14"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0" fillId="3" borderId="15" xfId="0" applyFont="1" applyFill="1" applyBorder="1" applyAlignment="1">
      <alignment horizontal="left" vertical="center"/>
    </xf>
    <xf numFmtId="0" fontId="2" fillId="3" borderId="0" xfId="0" applyFont="1" applyFill="1" applyBorder="1" applyAlignment="1">
      <alignment horizont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3" borderId="14" xfId="0" applyFill="1" applyBorder="1" applyAlignment="1">
      <alignment horizontal="left" vertical="center"/>
    </xf>
    <xf numFmtId="0" fontId="0" fillId="3" borderId="16" xfId="0" applyFill="1" applyBorder="1" applyAlignment="1">
      <alignment horizontal="left" vertical="center"/>
    </xf>
    <xf numFmtId="0" fontId="2" fillId="3" borderId="0" xfId="0" applyFont="1" applyFill="1" applyBorder="1" applyAlignment="1">
      <alignment horizontal="center" vertical="center"/>
    </xf>
    <xf numFmtId="0" fontId="2" fillId="3" borderId="0" xfId="0" applyFont="1" applyFill="1" applyBorder="1" applyAlignment="1">
      <alignment horizontal="right"/>
    </xf>
    <xf numFmtId="0" fontId="7" fillId="3" borderId="0" xfId="0" applyFont="1" applyFill="1" applyBorder="1" applyAlignment="1">
      <alignment horizontal="right"/>
    </xf>
    <xf numFmtId="0" fontId="7" fillId="3" borderId="7" xfId="0" applyFont="1" applyFill="1" applyBorder="1" applyAlignment="1">
      <alignment horizontal="right"/>
    </xf>
    <xf numFmtId="0" fontId="0" fillId="2" borderId="3" xfId="0" applyFont="1" applyFill="1" applyBorder="1" applyAlignment="1">
      <alignment horizontal="left" vertical="top" wrapText="1"/>
    </xf>
    <xf numFmtId="0" fontId="0" fillId="2" borderId="4" xfId="0" applyFont="1" applyFill="1" applyBorder="1" applyAlignment="1">
      <alignment horizontal="left" vertical="top" wrapText="1"/>
    </xf>
    <xf numFmtId="0" fontId="0" fillId="2" borderId="5"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7" xfId="0" applyFont="1" applyFill="1" applyBorder="1" applyAlignment="1">
      <alignment horizontal="left" vertical="top" wrapText="1"/>
    </xf>
    <xf numFmtId="0" fontId="0" fillId="2" borderId="8" xfId="0" applyFont="1" applyFill="1" applyBorder="1" applyAlignment="1">
      <alignment horizontal="left" vertical="top" wrapText="1"/>
    </xf>
    <xf numFmtId="0" fontId="0" fillId="2" borderId="9" xfId="0" applyFont="1" applyFill="1" applyBorder="1" applyAlignment="1">
      <alignment horizontal="left" vertical="top" wrapText="1"/>
    </xf>
    <xf numFmtId="0" fontId="0" fillId="2" borderId="10" xfId="0" applyFont="1"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0"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2" fillId="3" borderId="9" xfId="0" applyFont="1" applyFill="1" applyBorder="1" applyAlignment="1">
      <alignment horizontal="center" vertical="center"/>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28" fillId="3" borderId="18" xfId="1" applyFill="1" applyBorder="1" applyAlignment="1">
      <alignment horizontal="left"/>
    </xf>
    <xf numFmtId="0" fontId="0" fillId="3" borderId="49" xfId="0" applyFill="1" applyBorder="1" applyAlignment="1">
      <alignment horizontal="left"/>
    </xf>
    <xf numFmtId="0" fontId="0" fillId="3" borderId="21" xfId="0" applyFill="1" applyBorder="1" applyAlignment="1">
      <alignment horizontal="left"/>
    </xf>
    <xf numFmtId="0" fontId="0" fillId="3" borderId="19" xfId="0" applyFill="1" applyBorder="1" applyAlignment="1">
      <alignment horizontal="left"/>
    </xf>
    <xf numFmtId="49" fontId="2" fillId="3" borderId="3" xfId="0" applyNumberFormat="1" applyFont="1" applyFill="1" applyBorder="1" applyAlignment="1">
      <alignment horizontal="left" vertical="center"/>
    </xf>
    <xf numFmtId="49" fontId="2" fillId="3" borderId="4" xfId="0" applyNumberFormat="1" applyFont="1" applyFill="1" applyBorder="1" applyAlignment="1">
      <alignment horizontal="left" vertical="center"/>
    </xf>
    <xf numFmtId="49" fontId="2" fillId="3" borderId="5" xfId="0" applyNumberFormat="1" applyFont="1" applyFill="1" applyBorder="1" applyAlignment="1">
      <alignment horizontal="left" vertical="center"/>
    </xf>
    <xf numFmtId="0" fontId="2" fillId="3" borderId="7" xfId="0" applyFont="1" applyFill="1" applyBorder="1" applyAlignment="1">
      <alignment horizontal="right"/>
    </xf>
    <xf numFmtId="0" fontId="0" fillId="3" borderId="14" xfId="0" applyFill="1" applyBorder="1" applyAlignment="1">
      <alignment horizontal="left"/>
    </xf>
    <xf numFmtId="0" fontId="0" fillId="3" borderId="15" xfId="0" applyFill="1" applyBorder="1" applyAlignment="1">
      <alignment horizontal="left"/>
    </xf>
    <xf numFmtId="0" fontId="0" fillId="3" borderId="16" xfId="0" applyFill="1" applyBorder="1" applyAlignment="1">
      <alignment horizontal="left"/>
    </xf>
    <xf numFmtId="0" fontId="19" fillId="3" borderId="14" xfId="0" applyFont="1" applyFill="1" applyBorder="1" applyAlignment="1">
      <alignment horizontal="left"/>
    </xf>
    <xf numFmtId="0" fontId="19" fillId="3" borderId="15" xfId="0" applyFont="1" applyFill="1" applyBorder="1" applyAlignment="1">
      <alignment horizontal="left"/>
    </xf>
    <xf numFmtId="0" fontId="19" fillId="3" borderId="16" xfId="0" applyFont="1" applyFill="1" applyBorder="1" applyAlignment="1">
      <alignment horizontal="left"/>
    </xf>
    <xf numFmtId="0" fontId="0" fillId="3" borderId="14"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12" fillId="3" borderId="14" xfId="0" applyFont="1" applyFill="1" applyBorder="1" applyAlignment="1">
      <alignment horizontal="center"/>
    </xf>
    <xf numFmtId="0" fontId="12" fillId="3" borderId="15" xfId="0" applyFont="1" applyFill="1" applyBorder="1" applyAlignment="1">
      <alignment horizontal="center"/>
    </xf>
    <xf numFmtId="0" fontId="12" fillId="3" borderId="16" xfId="0" applyFont="1" applyFill="1" applyBorder="1" applyAlignment="1">
      <alignment horizontal="center"/>
    </xf>
    <xf numFmtId="0" fontId="2" fillId="3" borderId="14" xfId="0" applyFont="1" applyFill="1" applyBorder="1" applyAlignment="1">
      <alignment horizontal="center"/>
    </xf>
    <xf numFmtId="0" fontId="2" fillId="3" borderId="16" xfId="0" applyFont="1" applyFill="1" applyBorder="1" applyAlignment="1">
      <alignment horizontal="center"/>
    </xf>
    <xf numFmtId="0" fontId="2" fillId="3" borderId="9" xfId="0" applyFont="1" applyFill="1" applyBorder="1" applyAlignment="1">
      <alignment horizontal="center"/>
    </xf>
    <xf numFmtId="165" fontId="0" fillId="3" borderId="14" xfId="0" applyNumberFormat="1" applyFill="1" applyBorder="1" applyAlignment="1">
      <alignment horizontal="center"/>
    </xf>
    <xf numFmtId="165" fontId="0" fillId="3" borderId="16" xfId="0" applyNumberForma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2" fillId="6" borderId="14" xfId="0" applyFont="1" applyFill="1" applyBorder="1" applyAlignment="1">
      <alignment horizontal="center"/>
    </xf>
    <xf numFmtId="0" fontId="2" fillId="6" borderId="15" xfId="0" applyFont="1" applyFill="1" applyBorder="1" applyAlignment="1">
      <alignment horizontal="center"/>
    </xf>
    <xf numFmtId="0" fontId="2" fillId="6" borderId="16" xfId="0" applyFont="1" applyFill="1" applyBorder="1" applyAlignment="1">
      <alignment horizontal="center"/>
    </xf>
    <xf numFmtId="0" fontId="0" fillId="4" borderId="14" xfId="0" applyFill="1" applyBorder="1" applyAlignment="1">
      <alignment horizontal="center"/>
    </xf>
    <xf numFmtId="0" fontId="0" fillId="4" borderId="16" xfId="0" applyFill="1" applyBorder="1" applyAlignment="1">
      <alignment horizontal="center"/>
    </xf>
    <xf numFmtId="0" fontId="6" fillId="3" borderId="0" xfId="0" applyFont="1" applyFill="1" applyBorder="1" applyAlignment="1">
      <alignment horizontal="center"/>
    </xf>
    <xf numFmtId="0" fontId="15" fillId="0" borderId="0" xfId="0" applyFont="1" applyBorder="1" applyAlignment="1">
      <alignment horizontal="left"/>
    </xf>
    <xf numFmtId="0" fontId="2" fillId="0" borderId="0" xfId="0" applyFont="1" applyBorder="1" applyAlignment="1">
      <alignment horizontal="center"/>
    </xf>
    <xf numFmtId="0" fontId="12" fillId="0" borderId="0" xfId="0" applyFont="1" applyBorder="1" applyAlignment="1">
      <alignment horizontal="center"/>
    </xf>
    <xf numFmtId="0" fontId="2" fillId="0" borderId="0" xfId="0" applyFont="1" applyBorder="1" applyAlignment="1">
      <alignment horizontal="right"/>
    </xf>
    <xf numFmtId="0" fontId="9" fillId="3" borderId="8" xfId="0" applyFont="1" applyFill="1" applyBorder="1" applyAlignment="1">
      <alignment horizontal="left" wrapText="1"/>
    </xf>
    <xf numFmtId="0" fontId="9" fillId="3" borderId="9" xfId="0" applyFont="1" applyFill="1" applyBorder="1" applyAlignment="1">
      <alignment horizontal="left" wrapText="1"/>
    </xf>
    <xf numFmtId="0" fontId="9" fillId="3" borderId="10" xfId="0" applyFont="1" applyFill="1" applyBorder="1" applyAlignment="1">
      <alignment horizontal="left" wrapText="1"/>
    </xf>
    <xf numFmtId="0" fontId="3" fillId="3" borderId="28" xfId="0" applyFont="1" applyFill="1" applyBorder="1" applyAlignment="1">
      <alignment horizontal="center"/>
    </xf>
    <xf numFmtId="0" fontId="9" fillId="3" borderId="3" xfId="0" applyFont="1" applyFill="1" applyBorder="1" applyAlignment="1">
      <alignment horizontal="center" wrapText="1"/>
    </xf>
    <xf numFmtId="0" fontId="9" fillId="3" borderId="4" xfId="0" applyFont="1" applyFill="1" applyBorder="1" applyAlignment="1">
      <alignment horizontal="center" wrapText="1"/>
    </xf>
    <xf numFmtId="0" fontId="9" fillId="3" borderId="5" xfId="0" applyFont="1" applyFill="1" applyBorder="1" applyAlignment="1">
      <alignment horizontal="center" wrapText="1"/>
    </xf>
    <xf numFmtId="0" fontId="15" fillId="0" borderId="14" xfId="0" applyFont="1" applyBorder="1" applyAlignment="1">
      <alignment horizontal="left"/>
    </xf>
    <xf numFmtId="0" fontId="15" fillId="0" borderId="15" xfId="0" applyFont="1" applyBorder="1" applyAlignment="1">
      <alignment horizontal="left"/>
    </xf>
    <xf numFmtId="0" fontId="15" fillId="0" borderId="16" xfId="0" applyFont="1" applyBorder="1" applyAlignment="1">
      <alignment horizontal="left"/>
    </xf>
    <xf numFmtId="0" fontId="14" fillId="0" borderId="0" xfId="0" applyFont="1" applyBorder="1" applyAlignment="1">
      <alignment horizontal="center"/>
    </xf>
    <xf numFmtId="0" fontId="0" fillId="3" borderId="28" xfId="0" applyFill="1" applyBorder="1" applyAlignment="1">
      <alignment horizontal="center"/>
    </xf>
    <xf numFmtId="0" fontId="0" fillId="3" borderId="27" xfId="0" applyFill="1" applyBorder="1" applyAlignment="1">
      <alignment horizontal="center"/>
    </xf>
    <xf numFmtId="0" fontId="0" fillId="3" borderId="25" xfId="0" applyFill="1" applyBorder="1" applyAlignment="1">
      <alignment horizontal="center"/>
    </xf>
    <xf numFmtId="0" fontId="0" fillId="3" borderId="31" xfId="0" applyFill="1" applyBorder="1" applyAlignment="1">
      <alignment horizontal="center"/>
    </xf>
    <xf numFmtId="168" fontId="0" fillId="8" borderId="27" xfId="0" applyNumberFormat="1" applyFill="1" applyBorder="1" applyAlignment="1">
      <alignment horizontal="left"/>
    </xf>
    <xf numFmtId="168" fontId="0" fillId="8" borderId="25" xfId="0" applyNumberFormat="1" applyFill="1" applyBorder="1" applyAlignment="1">
      <alignment horizontal="left"/>
    </xf>
    <xf numFmtId="168" fontId="0" fillId="8" borderId="31" xfId="0" applyNumberFormat="1" applyFill="1" applyBorder="1" applyAlignment="1">
      <alignment horizontal="left"/>
    </xf>
    <xf numFmtId="167" fontId="0" fillId="3" borderId="25" xfId="0" applyNumberFormat="1" applyFill="1" applyBorder="1" applyAlignment="1">
      <alignment horizontal="center"/>
    </xf>
    <xf numFmtId="0" fontId="2" fillId="0" borderId="0" xfId="0" applyFont="1" applyBorder="1" applyAlignment="1">
      <alignment horizontal="center" vertical="top"/>
    </xf>
    <xf numFmtId="2" fontId="0" fillId="0" borderId="28" xfId="0" applyNumberFormat="1" applyBorder="1" applyAlignment="1">
      <alignment horizontal="center"/>
    </xf>
    <xf numFmtId="167" fontId="0" fillId="0" borderId="25" xfId="0" applyNumberFormat="1" applyBorder="1" applyAlignment="1">
      <alignment horizontal="center"/>
    </xf>
    <xf numFmtId="0" fontId="2" fillId="0" borderId="0" xfId="0" applyFont="1" applyBorder="1" applyAlignment="1">
      <alignment horizontal="left"/>
    </xf>
    <xf numFmtId="0" fontId="0" fillId="0" borderId="28" xfId="0" applyBorder="1" applyAlignment="1">
      <alignment horizontal="center"/>
    </xf>
    <xf numFmtId="0" fontId="0" fillId="3" borderId="27" xfId="0" applyFill="1" applyBorder="1" applyAlignment="1">
      <alignment horizontal="left"/>
    </xf>
    <xf numFmtId="0" fontId="0" fillId="3" borderId="25" xfId="0" applyFill="1" applyBorder="1" applyAlignment="1">
      <alignment horizontal="left"/>
    </xf>
    <xf numFmtId="0" fontId="0" fillId="3" borderId="31" xfId="0" applyFill="1" applyBorder="1" applyAlignment="1">
      <alignment horizontal="left"/>
    </xf>
    <xf numFmtId="0" fontId="16" fillId="0" borderId="0" xfId="0" applyFont="1" applyBorder="1" applyAlignment="1">
      <alignment horizontal="center"/>
    </xf>
    <xf numFmtId="0" fontId="0" fillId="3" borderId="45" xfId="0" applyFill="1" applyBorder="1" applyAlignment="1">
      <alignment horizontal="left" vertical="top" wrapText="1"/>
    </xf>
    <xf numFmtId="0" fontId="0" fillId="3" borderId="44" xfId="0" applyFill="1" applyBorder="1" applyAlignment="1">
      <alignment horizontal="left" vertical="top" wrapText="1"/>
    </xf>
    <xf numFmtId="0" fontId="0" fillId="3" borderId="46" xfId="0" applyFill="1" applyBorder="1" applyAlignment="1">
      <alignment horizontal="left" vertical="top" wrapText="1"/>
    </xf>
    <xf numFmtId="0" fontId="0" fillId="3" borderId="47" xfId="0" applyFill="1" applyBorder="1" applyAlignment="1">
      <alignment horizontal="left" vertical="top" wrapText="1"/>
    </xf>
    <xf numFmtId="0" fontId="0" fillId="3" borderId="28" xfId="0" applyFill="1" applyBorder="1" applyAlignment="1">
      <alignment horizontal="left" vertical="top" wrapText="1"/>
    </xf>
    <xf numFmtId="0" fontId="0" fillId="3" borderId="48" xfId="0" applyFill="1" applyBorder="1" applyAlignment="1">
      <alignment horizontal="left" vertical="top" wrapText="1"/>
    </xf>
    <xf numFmtId="0" fontId="0" fillId="0" borderId="0" xfId="0" applyBorder="1" applyAlignment="1">
      <alignment horizontal="right"/>
    </xf>
    <xf numFmtId="0" fontId="0" fillId="3" borderId="0" xfId="0" applyFill="1" applyBorder="1" applyAlignment="1">
      <alignment horizontal="left"/>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2" borderId="27" xfId="0" applyFill="1" applyBorder="1" applyAlignment="1">
      <alignment horizontal="left"/>
    </xf>
    <xf numFmtId="0" fontId="0" fillId="2" borderId="25" xfId="0" applyFill="1" applyBorder="1" applyAlignment="1">
      <alignment horizontal="left"/>
    </xf>
    <xf numFmtId="0" fontId="0" fillId="2" borderId="31" xfId="0" applyFill="1" applyBorder="1" applyAlignment="1">
      <alignment horizontal="left"/>
    </xf>
    <xf numFmtId="0" fontId="2" fillId="3" borderId="9" xfId="0" applyFont="1" applyFill="1" applyBorder="1" applyAlignment="1">
      <alignment horizontal="right"/>
    </xf>
    <xf numFmtId="0" fontId="2" fillId="0" borderId="4"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167" fontId="0" fillId="0" borderId="28" xfId="0" applyNumberFormat="1" applyBorder="1" applyAlignment="1">
      <alignment horizontal="center"/>
    </xf>
    <xf numFmtId="0" fontId="3" fillId="7" borderId="0" xfId="0" applyFont="1" applyFill="1" applyBorder="1" applyAlignment="1">
      <alignment horizontal="center"/>
    </xf>
    <xf numFmtId="0" fontId="0" fillId="0" borderId="0" xfId="0" applyBorder="1" applyAlignment="1">
      <alignment horizontal="center" wrapText="1"/>
    </xf>
    <xf numFmtId="0" fontId="20" fillId="0" borderId="28" xfId="0" applyFont="1" applyBorder="1" applyAlignment="1">
      <alignment horizontal="center"/>
    </xf>
    <xf numFmtId="0" fontId="2" fillId="0" borderId="44" xfId="0" applyFont="1" applyBorder="1" applyAlignment="1">
      <alignment horizontal="center"/>
    </xf>
    <xf numFmtId="0" fontId="22" fillId="0" borderId="0" xfId="0" applyFont="1" applyBorder="1" applyAlignment="1">
      <alignment horizontal="center"/>
    </xf>
    <xf numFmtId="0" fontId="22" fillId="0" borderId="7" xfId="0" applyFont="1" applyBorder="1" applyAlignment="1">
      <alignment horizontal="center"/>
    </xf>
    <xf numFmtId="0" fontId="0" fillId="2" borderId="27" xfId="0" applyFill="1" applyBorder="1" applyAlignment="1">
      <alignment horizontal="center"/>
    </xf>
    <xf numFmtId="0" fontId="0" fillId="2" borderId="25" xfId="0" applyFill="1" applyBorder="1" applyAlignment="1">
      <alignment horizontal="center"/>
    </xf>
    <xf numFmtId="0" fontId="0" fillId="2" borderId="31" xfId="0" applyFill="1" applyBorder="1" applyAlignment="1">
      <alignment horizontal="center"/>
    </xf>
    <xf numFmtId="0" fontId="0" fillId="8" borderId="1" xfId="0" applyFill="1" applyBorder="1" applyAlignment="1">
      <alignment horizontal="center"/>
    </xf>
    <xf numFmtId="14" fontId="0" fillId="3" borderId="1" xfId="0" applyNumberFormat="1" applyFill="1" applyBorder="1" applyAlignment="1">
      <alignment horizontal="center"/>
    </xf>
    <xf numFmtId="0" fontId="0" fillId="3" borderId="1" xfId="0" applyFill="1" applyBorder="1" applyAlignment="1">
      <alignment horizontal="center"/>
    </xf>
    <xf numFmtId="0" fontId="2" fillId="0" borderId="6" xfId="0" applyFont="1" applyBorder="1" applyAlignment="1">
      <alignment horizontal="right"/>
    </xf>
    <xf numFmtId="0" fontId="0" fillId="2" borderId="27" xfId="0" applyNumberFormat="1" applyFill="1" applyBorder="1" applyAlignment="1">
      <alignment horizontal="left"/>
    </xf>
    <xf numFmtId="0" fontId="0" fillId="2" borderId="25" xfId="0" applyNumberFormat="1" applyFill="1" applyBorder="1" applyAlignment="1">
      <alignment horizontal="left"/>
    </xf>
    <xf numFmtId="0" fontId="0" fillId="2" borderId="31" xfId="0" applyNumberFormat="1" applyFill="1" applyBorder="1" applyAlignment="1">
      <alignment horizontal="left"/>
    </xf>
    <xf numFmtId="0" fontId="0" fillId="6" borderId="0" xfId="0" applyFill="1" applyBorder="1" applyAlignment="1">
      <alignment horizontal="right"/>
    </xf>
    <xf numFmtId="0" fontId="19" fillId="6" borderId="0" xfId="0" applyFont="1" applyFill="1" applyBorder="1" applyAlignment="1">
      <alignment horizontal="right"/>
    </xf>
    <xf numFmtId="0" fontId="0" fillId="0" borderId="33" xfId="0" applyBorder="1" applyAlignment="1">
      <alignment horizontal="center"/>
    </xf>
    <xf numFmtId="0" fontId="0" fillId="0" borderId="35" xfId="0" applyBorder="1" applyAlignment="1">
      <alignment horizontal="center"/>
    </xf>
    <xf numFmtId="0" fontId="0" fillId="0" borderId="41" xfId="0" applyBorder="1" applyAlignment="1">
      <alignment horizontal="center"/>
    </xf>
    <xf numFmtId="0" fontId="2" fillId="0" borderId="26"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44" fontId="0" fillId="0" borderId="14" xfId="0" applyNumberFormat="1" applyBorder="1" applyAlignment="1">
      <alignment horizontal="center"/>
    </xf>
    <xf numFmtId="44" fontId="0" fillId="0" borderId="15" xfId="0" applyNumberFormat="1" applyBorder="1" applyAlignment="1">
      <alignment horizontal="center"/>
    </xf>
    <xf numFmtId="0" fontId="0" fillId="0" borderId="33" xfId="0" applyFont="1" applyBorder="1" applyAlignment="1"/>
    <xf numFmtId="0" fontId="0" fillId="0" borderId="34" xfId="0" applyFont="1" applyBorder="1" applyAlignment="1"/>
    <xf numFmtId="0" fontId="0" fillId="0" borderId="33" xfId="0" applyFont="1" applyBorder="1" applyAlignment="1">
      <alignment horizontal="center"/>
    </xf>
    <xf numFmtId="0" fontId="0" fillId="0" borderId="34" xfId="0" applyFont="1" applyBorder="1" applyAlignment="1">
      <alignment horizontal="center"/>
    </xf>
    <xf numFmtId="0" fontId="0" fillId="0" borderId="35" xfId="0" applyFont="1" applyBorder="1" applyAlignment="1">
      <alignment horizontal="center"/>
    </xf>
    <xf numFmtId="166" fontId="0" fillId="0" borderId="35" xfId="0" applyNumberFormat="1" applyBorder="1" applyAlignment="1">
      <alignment horizontal="center"/>
    </xf>
    <xf numFmtId="166" fontId="0" fillId="0" borderId="25" xfId="0" applyNumberFormat="1" applyBorder="1" applyAlignment="1">
      <alignment horizontal="center" vertical="top"/>
    </xf>
    <xf numFmtId="0" fontId="0" fillId="0" borderId="42"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2" fontId="0" fillId="0" borderId="14" xfId="0" applyNumberFormat="1" applyBorder="1" applyAlignment="1">
      <alignment horizontal="center" vertical="center"/>
    </xf>
    <xf numFmtId="2" fontId="0" fillId="0" borderId="15" xfId="0" applyNumberFormat="1" applyBorder="1" applyAlignment="1">
      <alignment horizontal="center" vertical="center"/>
    </xf>
    <xf numFmtId="169" fontId="0" fillId="0" borderId="14" xfId="0" applyNumberFormat="1" applyBorder="1" applyAlignment="1">
      <alignment horizontal="center"/>
    </xf>
    <xf numFmtId="169" fontId="0" fillId="0" borderId="16" xfId="0" applyNumberFormat="1" applyBorder="1" applyAlignment="1">
      <alignment horizontal="center"/>
    </xf>
    <xf numFmtId="0" fontId="2" fillId="0" borderId="11" xfId="0" applyFont="1" applyBorder="1" applyAlignment="1">
      <alignment horizontal="center"/>
    </xf>
    <xf numFmtId="0" fontId="2" fillId="0" borderId="30" xfId="0" applyFont="1" applyBorder="1" applyAlignment="1">
      <alignment horizontal="center"/>
    </xf>
    <xf numFmtId="0" fontId="0" fillId="0" borderId="0" xfId="0"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left"/>
    </xf>
    <xf numFmtId="0" fontId="2" fillId="0" borderId="15" xfId="0" applyFont="1" applyBorder="1" applyAlignment="1">
      <alignment horizontal="left"/>
    </xf>
    <xf numFmtId="0" fontId="2" fillId="0" borderId="16" xfId="0" applyFont="1" applyBorder="1" applyAlignment="1">
      <alignment horizontal="left"/>
    </xf>
    <xf numFmtId="0" fontId="0" fillId="0" borderId="27" xfId="0" applyFont="1" applyBorder="1" applyAlignment="1"/>
    <xf numFmtId="0" fontId="0" fillId="0" borderId="31" xfId="0" applyFont="1" applyBorder="1" applyAlignment="1"/>
    <xf numFmtId="0" fontId="0" fillId="0" borderId="26" xfId="0" applyFont="1" applyBorder="1" applyAlignment="1"/>
    <xf numFmtId="0" fontId="0" fillId="0" borderId="30" xfId="0" applyFont="1" applyBorder="1" applyAlignment="1"/>
    <xf numFmtId="0" fontId="0" fillId="0" borderId="27" xfId="0" applyFont="1" applyBorder="1" applyAlignment="1">
      <alignment horizontal="center"/>
    </xf>
    <xf numFmtId="0" fontId="0" fillId="0" borderId="25" xfId="0" applyFont="1" applyBorder="1" applyAlignment="1">
      <alignment horizontal="center"/>
    </xf>
    <xf numFmtId="0" fontId="0" fillId="0" borderId="31" xfId="0" applyFont="1" applyBorder="1" applyAlignment="1">
      <alignment horizontal="center"/>
    </xf>
    <xf numFmtId="0" fontId="0" fillId="0" borderId="26" xfId="0" applyFont="1" applyBorder="1" applyAlignment="1">
      <alignment horizontal="center"/>
    </xf>
    <xf numFmtId="0" fontId="0" fillId="0" borderId="12" xfId="0" applyFont="1" applyBorder="1" applyAlignment="1">
      <alignment horizontal="center"/>
    </xf>
    <xf numFmtId="0" fontId="0" fillId="0" borderId="30" xfId="0" applyFont="1" applyBorder="1" applyAlignment="1">
      <alignment horizontal="center"/>
    </xf>
    <xf numFmtId="0" fontId="18" fillId="0" borderId="0" xfId="0" applyFont="1" applyBorder="1" applyAlignment="1">
      <alignment horizontal="center"/>
    </xf>
    <xf numFmtId="0" fontId="0" fillId="0" borderId="14" xfId="0" applyFont="1" applyBorder="1" applyAlignment="1">
      <alignment horizontal="center"/>
    </xf>
    <xf numFmtId="0" fontId="0" fillId="0" borderId="15" xfId="0" applyFont="1" applyBorder="1" applyAlignment="1">
      <alignment horizontal="center"/>
    </xf>
    <xf numFmtId="0" fontId="0" fillId="0" borderId="16" xfId="0" applyFont="1" applyBorder="1" applyAlignment="1">
      <alignment horizontal="center"/>
    </xf>
    <xf numFmtId="0" fontId="2" fillId="4" borderId="14" xfId="0" applyFont="1" applyFill="1" applyBorder="1" applyAlignment="1">
      <alignment horizontal="center"/>
    </xf>
    <xf numFmtId="0" fontId="2" fillId="4" borderId="15" xfId="0" applyFont="1" applyFill="1" applyBorder="1" applyAlignment="1">
      <alignment horizontal="center"/>
    </xf>
    <xf numFmtId="0" fontId="2" fillId="4" borderId="16" xfId="0" applyFont="1" applyFill="1" applyBorder="1" applyAlignment="1">
      <alignment horizontal="center"/>
    </xf>
    <xf numFmtId="0" fontId="0" fillId="0" borderId="32"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0" fillId="0" borderId="29" xfId="0" applyFont="1" applyBorder="1" applyAlignment="1">
      <alignment horizontal="center"/>
    </xf>
    <xf numFmtId="0" fontId="0" fillId="0" borderId="1" xfId="0" applyFon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2" fontId="0" fillId="0" borderId="26" xfId="0" applyNumberFormat="1" applyFont="1" applyBorder="1" applyAlignment="1">
      <alignment horizontal="center"/>
    </xf>
    <xf numFmtId="2" fontId="0" fillId="0" borderId="30" xfId="0" applyNumberFormat="1" applyFont="1" applyBorder="1" applyAlignment="1">
      <alignment horizontal="center"/>
    </xf>
    <xf numFmtId="2" fontId="0" fillId="0" borderId="27" xfId="0" applyNumberFormat="1" applyFont="1" applyBorder="1" applyAlignment="1">
      <alignment horizontal="center"/>
    </xf>
    <xf numFmtId="2" fontId="0" fillId="0" borderId="31" xfId="0" applyNumberFormat="1" applyFont="1" applyBorder="1" applyAlignment="1">
      <alignment horizontal="center"/>
    </xf>
    <xf numFmtId="0" fontId="11" fillId="0" borderId="0" xfId="0" applyFont="1" applyBorder="1" applyAlignment="1">
      <alignment horizontal="center"/>
    </xf>
    <xf numFmtId="0" fontId="2" fillId="0" borderId="7" xfId="0" applyFont="1" applyBorder="1" applyAlignment="1">
      <alignment horizontal="left"/>
    </xf>
    <xf numFmtId="0" fontId="0" fillId="0" borderId="36" xfId="0" applyBorder="1" applyAlignment="1">
      <alignment horizontal="center"/>
    </xf>
    <xf numFmtId="0" fontId="0" fillId="0" borderId="29" xfId="0" applyBorder="1" applyAlignment="1">
      <alignment horizontal="center"/>
    </xf>
    <xf numFmtId="0" fontId="0" fillId="0" borderId="17" xfId="0" applyBorder="1" applyAlignment="1">
      <alignment horizontal="center"/>
    </xf>
    <xf numFmtId="0" fontId="0" fillId="0" borderId="1"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27" xfId="0" applyBorder="1" applyAlignment="1">
      <alignment horizontal="center"/>
    </xf>
    <xf numFmtId="0" fontId="0" fillId="0" borderId="1" xfId="0" applyFont="1" applyBorder="1" applyAlignment="1">
      <alignment horizontal="left"/>
    </xf>
    <xf numFmtId="0" fontId="0" fillId="0" borderId="25" xfId="0" applyBorder="1" applyAlignment="1">
      <alignment horizontal="center" vertical="top"/>
    </xf>
    <xf numFmtId="0" fontId="0" fillId="0" borderId="28" xfId="0" applyBorder="1" applyAlignment="1">
      <alignment horizontal="center" vertical="top"/>
    </xf>
    <xf numFmtId="0" fontId="2" fillId="0" borderId="5" xfId="0" applyFont="1" applyBorder="1" applyAlignment="1">
      <alignment horizontal="left" vertical="top" wrapText="1"/>
    </xf>
    <xf numFmtId="0" fontId="2" fillId="0" borderId="43" xfId="0" applyFont="1" applyBorder="1" applyAlignment="1">
      <alignment horizontal="center"/>
    </xf>
    <xf numFmtId="0" fontId="2" fillId="0" borderId="35" xfId="0" applyFont="1" applyBorder="1" applyAlignment="1">
      <alignment horizontal="center"/>
    </xf>
    <xf numFmtId="0" fontId="2" fillId="0" borderId="41"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xf>
    <xf numFmtId="0" fontId="0" fillId="0" borderId="32" xfId="0" applyFont="1" applyBorder="1" applyAlignment="1">
      <alignment horizontal="left"/>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0" fillId="0" borderId="14" xfId="0" applyFont="1" applyBorder="1" applyAlignment="1">
      <alignment horizontal="left"/>
    </xf>
    <xf numFmtId="0" fontId="0" fillId="0" borderId="15" xfId="0" applyFont="1" applyBorder="1" applyAlignment="1">
      <alignment horizontal="left"/>
    </xf>
    <xf numFmtId="0" fontId="0" fillId="0" borderId="16" xfId="0" applyFont="1" applyBorder="1" applyAlignment="1">
      <alignment horizontal="left"/>
    </xf>
    <xf numFmtId="0" fontId="4" fillId="0" borderId="4" xfId="0" applyFont="1" applyBorder="1" applyAlignment="1">
      <alignment horizontal="center"/>
    </xf>
    <xf numFmtId="0" fontId="0" fillId="0" borderId="4" xfId="0" applyBorder="1" applyAlignment="1">
      <alignment horizontal="center"/>
    </xf>
  </cellXfs>
  <cellStyles count="2">
    <cellStyle name="Hyperlink" xfId="1" builtinId="8"/>
    <cellStyle name="Normal" xfId="0" builtinId="0"/>
  </cellStyles>
  <dxfs count="4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strike val="0"/>
        <condense val="0"/>
        <extend val="0"/>
        <outline val="0"/>
        <shadow val="0"/>
        <u val="none"/>
        <vertAlign val="baseline"/>
        <sz val="11"/>
        <color theme="1"/>
        <name val="Calibri"/>
        <scheme val="minor"/>
      </font>
    </dxf>
    <dxf>
      <border>
        <left/>
        <right/>
        <top/>
        <bottom/>
        <vertical/>
        <horizontal/>
      </border>
    </dxf>
    <dxf>
      <border>
        <left/>
        <right/>
        <top/>
        <bottom/>
        <vertical/>
        <horizontal/>
      </border>
    </dxf>
    <dxf>
      <border>
        <left/>
        <right/>
        <top/>
        <bottom/>
        <vertical/>
        <horizontal/>
      </border>
    </dxf>
    <dxf>
      <font>
        <color theme="0"/>
      </font>
    </dxf>
    <dxf>
      <font>
        <color theme="0"/>
      </font>
    </dxf>
    <dxf>
      <border>
        <left/>
        <right/>
        <top/>
        <bottom/>
        <vertical/>
        <horizontal/>
      </border>
    </dxf>
    <dxf>
      <font>
        <color theme="0"/>
      </font>
    </dxf>
    <dxf>
      <font>
        <color theme="0"/>
      </font>
    </dxf>
    <dxf>
      <font>
        <color theme="0"/>
      </font>
    </dxf>
    <dxf>
      <border>
        <left/>
        <right/>
        <top/>
        <bottom/>
        <vertical/>
        <horizontal/>
      </border>
    </dxf>
    <dxf>
      <border>
        <left/>
        <right/>
        <top/>
        <bottom/>
        <vertical/>
        <horizontal/>
      </border>
    </dxf>
    <dxf>
      <font>
        <color theme="0"/>
      </font>
    </dxf>
    <dxf>
      <border>
        <left/>
        <right/>
        <top/>
        <bottom/>
        <vertical/>
        <horizontal/>
      </border>
    </dxf>
    <dxf>
      <border>
        <left/>
        <right/>
        <top/>
        <bottom/>
        <vertical/>
        <horizontal/>
      </border>
    </dxf>
    <dxf>
      <border>
        <left/>
        <right/>
        <top/>
        <bottom/>
        <vertical/>
        <horizontal/>
      </border>
    </dxf>
    <dxf>
      <font>
        <color theme="0"/>
      </font>
    </dxf>
    <dxf>
      <font>
        <color theme="0"/>
      </font>
    </dxf>
    <dxf>
      <border>
        <left/>
        <right/>
        <top/>
        <bottom/>
        <vertical/>
        <horizontal/>
      </border>
    </dxf>
    <dxf>
      <font>
        <color theme="0"/>
      </font>
      <border>
        <left/>
        <right/>
        <top/>
        <bottom/>
        <vertical/>
        <horizontal/>
      </border>
    </dxf>
    <dxf>
      <border>
        <left/>
        <right/>
        <top/>
        <bottom/>
        <vertical/>
        <horizontal/>
      </border>
    </dxf>
    <dxf>
      <font>
        <color theme="0"/>
      </font>
      <border>
        <vertical/>
        <horizontal/>
      </border>
    </dxf>
    <dxf>
      <font>
        <color theme="0"/>
      </font>
      <fill>
        <patternFill>
          <bgColor theme="0"/>
        </patternFill>
      </fill>
    </dxf>
    <dxf>
      <border>
        <left/>
        <right/>
        <top/>
        <bottom/>
        <vertical/>
        <horizontal/>
      </border>
    </dxf>
    <dxf>
      <font>
        <color theme="0"/>
      </font>
    </dxf>
    <dxf>
      <font>
        <color theme="0"/>
      </font>
    </dxf>
    <dxf>
      <font>
        <color theme="0"/>
      </font>
    </dxf>
    <dxf>
      <font>
        <color theme="0"/>
      </font>
    </dxf>
    <dxf>
      <font>
        <color theme="0"/>
      </font>
    </dxf>
    <dxf>
      <border>
        <left/>
        <right/>
        <top/>
        <bottom/>
        <vertical/>
        <horizontal/>
      </border>
    </dxf>
    <dxf>
      <font>
        <color theme="0"/>
      </font>
    </dxf>
    <dxf>
      <font>
        <color theme="0"/>
      </font>
    </dxf>
    <dxf>
      <font>
        <color theme="0"/>
      </font>
    </dxf>
  </dxfs>
  <tableStyles count="0" defaultTableStyle="TableStyleMedium2" defaultPivotStyle="PivotStyleLight16"/>
  <colors>
    <mruColors>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4</xdr:col>
      <xdr:colOff>171450</xdr:colOff>
      <xdr:row>11</xdr:row>
      <xdr:rowOff>76579</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1038225"/>
          <a:ext cx="1495425" cy="1486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5</xdr:row>
      <xdr:rowOff>0</xdr:rowOff>
    </xdr:from>
    <xdr:to>
      <xdr:col>4</xdr:col>
      <xdr:colOff>247650</xdr:colOff>
      <xdr:row>12</xdr:row>
      <xdr:rowOff>379</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838200"/>
          <a:ext cx="1495425" cy="1486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3"/>
  <sheetViews>
    <sheetView showGridLines="0" tabSelected="1" topLeftCell="A25" workbookViewId="0">
      <selection activeCell="J36" sqref="J36:K36"/>
    </sheetView>
  </sheetViews>
  <sheetFormatPr defaultRowHeight="15" x14ac:dyDescent="0.25"/>
  <cols>
    <col min="1" max="1" width="1.85546875" customWidth="1"/>
    <col min="2" max="2" width="3.28515625" customWidth="1"/>
    <col min="4" max="4" width="13.42578125" customWidth="1"/>
    <col min="5" max="5" width="14.5703125" customWidth="1"/>
    <col min="6" max="6" width="10.140625" customWidth="1"/>
    <col min="7" max="7" width="1.28515625" customWidth="1"/>
    <col min="8" max="8" width="12.140625" customWidth="1"/>
    <col min="9" max="9" width="1" customWidth="1"/>
    <col min="10" max="10" width="11.7109375" customWidth="1"/>
    <col min="11" max="11" width="8.85546875" customWidth="1"/>
    <col min="12" max="12" width="1.7109375" customWidth="1"/>
    <col min="13" max="13" width="10.5703125" customWidth="1"/>
    <col min="14" max="14" width="3.5703125" customWidth="1"/>
    <col min="15" max="15" width="7.42578125" customWidth="1"/>
    <col min="16" max="16" width="8.5703125" customWidth="1"/>
    <col min="17" max="17" width="4.42578125" customWidth="1"/>
    <col min="18" max="18" width="1.85546875" customWidth="1"/>
    <col min="23" max="23" width="13.7109375" bestFit="1" customWidth="1"/>
  </cols>
  <sheetData>
    <row r="1" spans="1:23" ht="15.75" thickBot="1" x14ac:dyDescent="0.3"/>
    <row r="2" spans="1:23" ht="18.75" customHeight="1" x14ac:dyDescent="0.25">
      <c r="A2" s="2"/>
      <c r="B2" s="340" t="s">
        <v>0</v>
      </c>
      <c r="C2" s="341"/>
      <c r="D2" s="341"/>
      <c r="E2" s="341"/>
      <c r="F2" s="341"/>
      <c r="G2" s="341"/>
      <c r="H2" s="341"/>
      <c r="I2" s="341"/>
      <c r="J2" s="341"/>
      <c r="K2" s="341"/>
      <c r="L2" s="341"/>
      <c r="M2" s="341"/>
      <c r="N2" s="341"/>
      <c r="O2" s="341"/>
      <c r="P2" s="341"/>
      <c r="Q2" s="341"/>
      <c r="R2" s="47"/>
      <c r="S2" s="1"/>
      <c r="T2" s="1"/>
      <c r="U2" s="1"/>
      <c r="V2" s="1"/>
    </row>
    <row r="3" spans="1:23" ht="27.75" customHeight="1" thickBot="1" x14ac:dyDescent="0.3">
      <c r="A3" s="2"/>
      <c r="B3" s="342" t="s">
        <v>182</v>
      </c>
      <c r="C3" s="343"/>
      <c r="D3" s="343"/>
      <c r="E3" s="343"/>
      <c r="F3" s="343"/>
      <c r="G3" s="343"/>
      <c r="H3" s="343"/>
      <c r="I3" s="343"/>
      <c r="J3" s="343"/>
      <c r="K3" s="343"/>
      <c r="L3" s="343"/>
      <c r="M3" s="343"/>
      <c r="N3" s="343"/>
      <c r="O3" s="343"/>
      <c r="P3" s="343"/>
      <c r="Q3" s="343"/>
      <c r="R3" s="7"/>
      <c r="S3" s="1"/>
      <c r="T3" s="1"/>
      <c r="U3" s="1"/>
      <c r="V3" s="1"/>
    </row>
    <row r="4" spans="1:23" ht="18" customHeight="1" thickBot="1" x14ac:dyDescent="0.3">
      <c r="A4" s="2"/>
      <c r="B4" s="27"/>
      <c r="C4" s="28"/>
      <c r="D4" s="28" t="s">
        <v>35</v>
      </c>
      <c r="E4" s="302"/>
      <c r="F4" s="12"/>
      <c r="G4" s="12"/>
      <c r="H4" s="200"/>
      <c r="I4" s="200"/>
      <c r="J4" s="200"/>
      <c r="K4" s="200"/>
      <c r="L4" s="200"/>
      <c r="M4" s="200"/>
      <c r="N4" s="24"/>
      <c r="O4" s="24"/>
      <c r="P4" s="201"/>
      <c r="Q4" s="10"/>
      <c r="R4" s="9"/>
    </row>
    <row r="5" spans="1:23" ht="16.5" customHeight="1" thickBot="1" x14ac:dyDescent="0.3">
      <c r="A5" s="2"/>
      <c r="B5" s="27"/>
      <c r="C5" s="28"/>
      <c r="D5" s="28" t="s">
        <v>168</v>
      </c>
      <c r="E5" s="359" t="str">
        <f>IF(E4=814729229,"Carter",IF(E4=814664055,"Valesky",IF(E4=814906370,"Kenny",IF(E4=814814742469,"Wilkerson",IF(E4=814675378,"Rea",IF(E4=814705273,"Roberts",IF(E4=815020831,"Zhang",IF(E4=814859052,"Triscari",IF(E4=814696346,"Stork","")))))))))</f>
        <v/>
      </c>
      <c r="F5" s="360"/>
      <c r="G5" s="267"/>
      <c r="H5" s="28" t="s">
        <v>169</v>
      </c>
      <c r="I5" s="28"/>
      <c r="J5" s="359" t="str">
        <f>IF(E4=814729229,"Cecil",IF(E4=814664055,"Thomas",IF(E4=814906370,"Robert",IF(E4=814814742469,"Judy",IF(E4=814675378,"Dorothy",IF(E4=814705273,"Thomas",IF(E4=815020831,"Jason",IF(E4=814859052,"Robert",IF(E4=814696346,"Michele","")))))))))</f>
        <v/>
      </c>
      <c r="K5" s="360"/>
      <c r="L5" s="267"/>
      <c r="N5" s="24" t="s">
        <v>1</v>
      </c>
      <c r="O5" s="263">
        <f ca="1">TODAY()</f>
        <v>42272</v>
      </c>
      <c r="P5" s="40"/>
      <c r="Q5" s="10"/>
      <c r="R5" s="9"/>
    </row>
    <row r="6" spans="1:23" ht="19.5" customHeight="1" thickBot="1" x14ac:dyDescent="0.3">
      <c r="A6" s="2"/>
      <c r="B6" s="27"/>
      <c r="C6" s="28"/>
      <c r="D6" s="28" t="s">
        <v>90</v>
      </c>
      <c r="E6" s="262" t="str">
        <f>IF(E4=814729229,2395907794,IF(E4=814664055,2395907793,IF(E4=814906370,2395901147,IF(E4=814814742469,2395907799,IF(E4=814675378,2395907777,IF(E4=814705273,2395907805,IF(E4=815020831,2395901855,IF(E4=814859052,2395907202,IF(E4=814696346,2395907738,"")))))))))</f>
        <v/>
      </c>
      <c r="F6" s="8"/>
      <c r="G6" s="8"/>
      <c r="H6" s="8"/>
      <c r="I6" s="40"/>
      <c r="J6" s="40"/>
      <c r="K6" s="40"/>
      <c r="L6" s="40"/>
      <c r="M6" s="40"/>
      <c r="N6" s="40"/>
      <c r="O6" s="40"/>
      <c r="P6" s="40"/>
      <c r="Q6" s="10"/>
      <c r="R6" s="9"/>
    </row>
    <row r="7" spans="1:23" ht="17.25" customHeight="1" thickBot="1" x14ac:dyDescent="0.3">
      <c r="A7" s="2"/>
      <c r="B7" s="27"/>
      <c r="C7" s="28"/>
      <c r="D7" s="28" t="s">
        <v>91</v>
      </c>
      <c r="E7" s="356" t="s">
        <v>92</v>
      </c>
      <c r="F7" s="357"/>
      <c r="G7" s="357"/>
      <c r="H7" s="358"/>
      <c r="I7" s="200"/>
      <c r="J7" s="200"/>
      <c r="K7" s="200"/>
      <c r="L7" s="200"/>
      <c r="M7" s="40"/>
      <c r="N7" s="40"/>
      <c r="O7" s="40"/>
      <c r="P7" s="40"/>
      <c r="Q7" s="10"/>
      <c r="R7" s="9"/>
    </row>
    <row r="8" spans="1:23" ht="4.5" customHeight="1" thickBot="1" x14ac:dyDescent="0.3">
      <c r="B8" s="39"/>
      <c r="C8" s="11"/>
      <c r="D8" s="11"/>
      <c r="E8" s="185"/>
      <c r="F8" s="185"/>
      <c r="G8" s="25"/>
      <c r="H8" s="185"/>
      <c r="I8" s="185"/>
      <c r="J8" s="185"/>
      <c r="K8" s="185"/>
      <c r="L8" s="185"/>
      <c r="M8" s="185"/>
      <c r="N8" s="8"/>
      <c r="O8" s="8"/>
      <c r="P8" s="8"/>
      <c r="Q8" s="8"/>
      <c r="R8" s="9"/>
      <c r="W8" s="211">
        <v>2395901147</v>
      </c>
    </row>
    <row r="9" spans="1:23" ht="20.25" customHeight="1" thickBot="1" x14ac:dyDescent="0.3">
      <c r="A9" s="2"/>
      <c r="B9" s="18"/>
      <c r="C9" s="12"/>
      <c r="D9" s="12"/>
      <c r="E9" s="349" t="s">
        <v>9</v>
      </c>
      <c r="F9" s="350"/>
      <c r="G9" s="256"/>
      <c r="H9" s="351" t="s">
        <v>10</v>
      </c>
      <c r="I9" s="352"/>
      <c r="J9" s="352"/>
      <c r="K9" s="352"/>
      <c r="L9" s="352"/>
      <c r="M9" s="353"/>
      <c r="N9" s="8"/>
      <c r="O9" s="190" t="s">
        <v>224</v>
      </c>
      <c r="P9" s="8"/>
      <c r="Q9" s="8"/>
      <c r="R9" s="9"/>
    </row>
    <row r="10" spans="1:23" ht="5.25" customHeight="1" thickBot="1" x14ac:dyDescent="0.3">
      <c r="A10" s="2"/>
      <c r="B10" s="18"/>
      <c r="C10" s="12"/>
      <c r="D10" s="12"/>
      <c r="E10" s="286"/>
      <c r="F10" s="286"/>
      <c r="G10" s="286"/>
      <c r="H10" s="297"/>
      <c r="I10" s="297"/>
      <c r="J10" s="297"/>
      <c r="K10" s="297"/>
      <c r="L10" s="297"/>
      <c r="M10" s="297"/>
      <c r="N10" s="8"/>
      <c r="O10" s="8"/>
      <c r="P10" s="8"/>
      <c r="Q10" s="8"/>
      <c r="R10" s="9"/>
    </row>
    <row r="11" spans="1:23" ht="18.75" customHeight="1" thickBot="1" x14ac:dyDescent="0.3">
      <c r="A11" s="2"/>
      <c r="B11" s="18"/>
      <c r="C11" s="12"/>
      <c r="D11" s="12"/>
      <c r="E11" s="344"/>
      <c r="F11" s="345"/>
      <c r="G11" s="268"/>
      <c r="H11" s="344"/>
      <c r="I11" s="354"/>
      <c r="J11" s="354"/>
      <c r="K11" s="354"/>
      <c r="L11" s="354"/>
      <c r="M11" s="345"/>
      <c r="N11" s="8"/>
      <c r="O11" s="226" t="s">
        <v>37</v>
      </c>
      <c r="P11" s="8"/>
      <c r="Q11" s="8"/>
      <c r="R11" s="9"/>
    </row>
    <row r="12" spans="1:23" ht="10.5" customHeight="1" thickBot="1" x14ac:dyDescent="0.3">
      <c r="A12" s="2"/>
      <c r="B12" s="18"/>
      <c r="C12" s="12"/>
      <c r="D12" s="12"/>
      <c r="E12" s="268"/>
      <c r="F12" s="268"/>
      <c r="G12" s="268"/>
      <c r="H12" s="298"/>
      <c r="I12" s="298"/>
      <c r="J12" s="298"/>
      <c r="K12" s="298"/>
      <c r="L12" s="298"/>
      <c r="M12" s="298"/>
      <c r="N12" s="8"/>
      <c r="O12" s="8"/>
      <c r="P12" s="8"/>
      <c r="Q12" s="8"/>
      <c r="R12" s="9"/>
    </row>
    <row r="13" spans="1:23" ht="15.75" thickBot="1" x14ac:dyDescent="0.3">
      <c r="A13" s="2"/>
      <c r="B13" s="6"/>
      <c r="C13" s="362" t="s">
        <v>5</v>
      </c>
      <c r="D13" s="362"/>
      <c r="E13" s="94"/>
      <c r="F13" s="264"/>
      <c r="G13" s="269"/>
      <c r="H13" s="94"/>
      <c r="I13" s="181"/>
      <c r="J13" s="264"/>
      <c r="K13" s="217">
        <f>(H13-E13)+1</f>
        <v>1</v>
      </c>
      <c r="L13" s="217"/>
      <c r="M13" s="8"/>
      <c r="N13" s="8"/>
      <c r="O13" s="8"/>
      <c r="P13" s="8"/>
      <c r="Q13" s="8"/>
      <c r="R13" s="9"/>
    </row>
    <row r="14" spans="1:23" ht="15.75" thickBot="1" x14ac:dyDescent="0.3">
      <c r="A14" s="2"/>
      <c r="B14" s="6"/>
      <c r="C14" s="363"/>
      <c r="D14" s="364"/>
      <c r="E14" s="270" t="s">
        <v>3</v>
      </c>
      <c r="F14" s="38" t="s">
        <v>2</v>
      </c>
      <c r="G14" s="254"/>
      <c r="H14" s="38" t="s">
        <v>4</v>
      </c>
      <c r="I14" s="254"/>
      <c r="J14" s="38" t="s">
        <v>2</v>
      </c>
      <c r="K14" s="8"/>
      <c r="L14" s="8"/>
      <c r="M14" s="8"/>
      <c r="N14" s="8"/>
      <c r="O14" s="8"/>
      <c r="P14" s="8"/>
      <c r="Q14" s="8"/>
      <c r="R14" s="9"/>
    </row>
    <row r="15" spans="1:23" ht="6.75" customHeight="1" x14ac:dyDescent="0.25">
      <c r="A15" s="2"/>
      <c r="B15" s="6"/>
      <c r="C15" s="20"/>
      <c r="D15" s="20"/>
      <c r="E15" s="11"/>
      <c r="F15" s="11"/>
      <c r="G15" s="11"/>
      <c r="H15" s="11"/>
      <c r="I15" s="11"/>
      <c r="J15" s="11"/>
      <c r="K15" s="8"/>
      <c r="L15" s="8"/>
      <c r="M15" s="8"/>
      <c r="N15" s="8"/>
      <c r="O15" s="8"/>
      <c r="P15" s="8"/>
      <c r="Q15" s="8"/>
      <c r="R15" s="9"/>
    </row>
    <row r="16" spans="1:23" ht="16.5" customHeight="1" thickBot="1" x14ac:dyDescent="0.3">
      <c r="A16" s="2"/>
      <c r="B16" s="19"/>
      <c r="C16" s="355" t="s">
        <v>213</v>
      </c>
      <c r="D16" s="355"/>
      <c r="E16" s="355"/>
      <c r="F16" s="355"/>
      <c r="G16" s="355"/>
      <c r="H16" s="355"/>
      <c r="I16" s="355"/>
      <c r="J16" s="355"/>
      <c r="K16" s="355"/>
      <c r="L16" s="355"/>
      <c r="M16" s="355"/>
      <c r="N16" s="355"/>
      <c r="O16" s="355"/>
      <c r="P16" s="355"/>
      <c r="Q16" s="355"/>
      <c r="R16" s="9"/>
    </row>
    <row r="17" spans="1:18" ht="16.5" customHeight="1" thickBot="1" x14ac:dyDescent="0.3">
      <c r="A17" s="2"/>
      <c r="B17" s="19"/>
      <c r="C17" s="346"/>
      <c r="D17" s="347"/>
      <c r="E17" s="347"/>
      <c r="F17" s="347"/>
      <c r="G17" s="347"/>
      <c r="H17" s="347"/>
      <c r="I17" s="347"/>
      <c r="J17" s="347"/>
      <c r="K17" s="347"/>
      <c r="L17" s="347"/>
      <c r="M17" s="347"/>
      <c r="N17" s="347"/>
      <c r="O17" s="347"/>
      <c r="P17" s="347"/>
      <c r="Q17" s="348"/>
      <c r="R17" s="9"/>
    </row>
    <row r="18" spans="1:18" ht="9.75" customHeight="1" x14ac:dyDescent="0.25">
      <c r="A18" s="2"/>
      <c r="B18" s="6"/>
      <c r="C18" s="14"/>
      <c r="D18" s="14"/>
      <c r="E18" s="14"/>
      <c r="F18" s="14"/>
      <c r="G18" s="14"/>
      <c r="H18" s="14"/>
      <c r="I18" s="14"/>
      <c r="J18" s="14"/>
      <c r="K18" s="14"/>
      <c r="L18" s="14"/>
      <c r="M18" s="14"/>
      <c r="N18" s="8"/>
      <c r="O18" s="8"/>
      <c r="P18" s="8"/>
      <c r="Q18" s="8"/>
      <c r="R18" s="9"/>
    </row>
    <row r="19" spans="1:18" ht="13.5" customHeight="1" thickBot="1" x14ac:dyDescent="0.3">
      <c r="A19" s="2"/>
      <c r="B19" s="6"/>
      <c r="C19" s="361" t="s">
        <v>212</v>
      </c>
      <c r="D19" s="361"/>
      <c r="E19" s="361"/>
      <c r="F19" s="361"/>
      <c r="G19" s="361"/>
      <c r="H19" s="361"/>
      <c r="I19" s="361"/>
      <c r="J19" s="361"/>
      <c r="K19" s="361"/>
      <c r="L19" s="361"/>
      <c r="M19" s="361"/>
      <c r="N19" s="361"/>
      <c r="O19" s="361"/>
      <c r="P19" s="361"/>
      <c r="Q19" s="361"/>
      <c r="R19" s="9"/>
    </row>
    <row r="20" spans="1:18" ht="17.25" customHeight="1" x14ac:dyDescent="0.25">
      <c r="A20" s="2"/>
      <c r="B20" s="6"/>
      <c r="C20" s="365"/>
      <c r="D20" s="366"/>
      <c r="E20" s="366"/>
      <c r="F20" s="366"/>
      <c r="G20" s="366"/>
      <c r="H20" s="366"/>
      <c r="I20" s="366"/>
      <c r="J20" s="366"/>
      <c r="K20" s="366"/>
      <c r="L20" s="366"/>
      <c r="M20" s="366"/>
      <c r="N20" s="366"/>
      <c r="O20" s="366"/>
      <c r="P20" s="366"/>
      <c r="Q20" s="367"/>
      <c r="R20" s="9"/>
    </row>
    <row r="21" spans="1:18" x14ac:dyDescent="0.25">
      <c r="A21" s="2"/>
      <c r="B21" s="6"/>
      <c r="C21" s="368"/>
      <c r="D21" s="369"/>
      <c r="E21" s="369"/>
      <c r="F21" s="369"/>
      <c r="G21" s="369"/>
      <c r="H21" s="369"/>
      <c r="I21" s="369"/>
      <c r="J21" s="369"/>
      <c r="K21" s="369"/>
      <c r="L21" s="369"/>
      <c r="M21" s="369"/>
      <c r="N21" s="369"/>
      <c r="O21" s="369"/>
      <c r="P21" s="369"/>
      <c r="Q21" s="370"/>
      <c r="R21" s="9"/>
    </row>
    <row r="22" spans="1:18" ht="15.75" thickBot="1" x14ac:dyDescent="0.3">
      <c r="A22" s="2"/>
      <c r="B22" s="6"/>
      <c r="C22" s="371"/>
      <c r="D22" s="372"/>
      <c r="E22" s="372"/>
      <c r="F22" s="372"/>
      <c r="G22" s="372"/>
      <c r="H22" s="372"/>
      <c r="I22" s="372"/>
      <c r="J22" s="372"/>
      <c r="K22" s="372"/>
      <c r="L22" s="372"/>
      <c r="M22" s="372"/>
      <c r="N22" s="372"/>
      <c r="O22" s="372"/>
      <c r="P22" s="372"/>
      <c r="Q22" s="373"/>
      <c r="R22" s="9"/>
    </row>
    <row r="23" spans="1:18" ht="9" customHeight="1" x14ac:dyDescent="0.25">
      <c r="A23" s="2"/>
      <c r="B23" s="6"/>
      <c r="C23" s="259"/>
      <c r="D23" s="259"/>
      <c r="E23" s="259"/>
      <c r="F23" s="259"/>
      <c r="G23" s="259"/>
      <c r="H23" s="259"/>
      <c r="I23" s="259"/>
      <c r="J23" s="259"/>
      <c r="K23" s="259"/>
      <c r="L23" s="259"/>
      <c r="M23" s="259"/>
      <c r="N23" s="259"/>
      <c r="O23" s="259"/>
      <c r="P23" s="259"/>
      <c r="Q23" s="259"/>
      <c r="R23" s="9"/>
    </row>
    <row r="24" spans="1:18" ht="6.75" customHeight="1" x14ac:dyDescent="0.25">
      <c r="A24" s="2"/>
      <c r="B24" s="6"/>
      <c r="C24" s="259"/>
      <c r="D24" s="259"/>
      <c r="E24" s="259"/>
      <c r="F24" s="259"/>
      <c r="G24" s="259"/>
      <c r="H24" s="259"/>
      <c r="I24" s="259"/>
      <c r="J24" s="259"/>
      <c r="K24" s="259"/>
      <c r="L24" s="259"/>
      <c r="M24" s="259"/>
      <c r="N24" s="259"/>
      <c r="O24" s="259"/>
      <c r="P24" s="259"/>
      <c r="Q24" s="259"/>
      <c r="R24" s="9"/>
    </row>
    <row r="25" spans="1:18" ht="13.5" customHeight="1" thickBot="1" x14ac:dyDescent="0.3">
      <c r="A25" s="2"/>
      <c r="B25" s="6"/>
      <c r="C25" s="383" t="s">
        <v>205</v>
      </c>
      <c r="D25" s="383"/>
      <c r="E25" s="383"/>
      <c r="F25" s="383"/>
      <c r="G25" s="383"/>
      <c r="H25" s="383"/>
      <c r="I25" s="383"/>
      <c r="J25" s="383"/>
      <c r="K25" s="383"/>
      <c r="L25" s="383"/>
      <c r="M25" s="383"/>
      <c r="N25" s="383"/>
      <c r="O25" s="383"/>
      <c r="P25" s="383"/>
      <c r="Q25" s="383"/>
      <c r="R25" s="9"/>
    </row>
    <row r="26" spans="1:18" ht="17.25" customHeight="1" x14ac:dyDescent="0.25">
      <c r="A26" s="2"/>
      <c r="B26" s="6"/>
      <c r="C26" s="374" t="s">
        <v>6</v>
      </c>
      <c r="D26" s="375"/>
      <c r="E26" s="375"/>
      <c r="F26" s="375"/>
      <c r="G26" s="375"/>
      <c r="H26" s="375"/>
      <c r="I26" s="375"/>
      <c r="J26" s="375"/>
      <c r="K26" s="375"/>
      <c r="L26" s="375"/>
      <c r="M26" s="375"/>
      <c r="N26" s="375"/>
      <c r="O26" s="375"/>
      <c r="P26" s="375"/>
      <c r="Q26" s="376"/>
      <c r="R26" s="9"/>
    </row>
    <row r="27" spans="1:18" x14ac:dyDescent="0.25">
      <c r="A27" s="2"/>
      <c r="B27" s="6"/>
      <c r="C27" s="377"/>
      <c r="D27" s="378"/>
      <c r="E27" s="378"/>
      <c r="F27" s="378"/>
      <c r="G27" s="378"/>
      <c r="H27" s="378"/>
      <c r="I27" s="378"/>
      <c r="J27" s="378"/>
      <c r="K27" s="378"/>
      <c r="L27" s="378"/>
      <c r="M27" s="378"/>
      <c r="N27" s="378"/>
      <c r="O27" s="378"/>
      <c r="P27" s="378"/>
      <c r="Q27" s="379"/>
      <c r="R27" s="9"/>
    </row>
    <row r="28" spans="1:18" ht="15.75" thickBot="1" x14ac:dyDescent="0.3">
      <c r="A28" s="2"/>
      <c r="B28" s="6"/>
      <c r="C28" s="380"/>
      <c r="D28" s="381"/>
      <c r="E28" s="381"/>
      <c r="F28" s="381"/>
      <c r="G28" s="381"/>
      <c r="H28" s="381"/>
      <c r="I28" s="381"/>
      <c r="J28" s="381"/>
      <c r="K28" s="381"/>
      <c r="L28" s="381"/>
      <c r="M28" s="381"/>
      <c r="N28" s="381"/>
      <c r="O28" s="381"/>
      <c r="P28" s="381"/>
      <c r="Q28" s="382"/>
      <c r="R28" s="9"/>
    </row>
    <row r="29" spans="1:18" ht="13.5" customHeight="1" thickBot="1" x14ac:dyDescent="0.3">
      <c r="A29" s="2"/>
      <c r="B29" s="6"/>
      <c r="C29" s="256"/>
      <c r="D29" s="256"/>
      <c r="E29" s="256"/>
      <c r="F29" s="256"/>
      <c r="G29" s="256"/>
      <c r="H29" s="256"/>
      <c r="I29" s="256"/>
      <c r="J29" s="256"/>
      <c r="K29" s="256"/>
      <c r="L29" s="323"/>
      <c r="M29" s="256"/>
      <c r="N29" s="256"/>
      <c r="O29" s="323"/>
      <c r="P29" s="256"/>
      <c r="Q29" s="256"/>
      <c r="R29" s="9"/>
    </row>
    <row r="30" spans="1:18" ht="17.25" customHeight="1" thickBot="1" x14ac:dyDescent="0.3">
      <c r="A30" s="2"/>
      <c r="B30" s="6"/>
      <c r="E30" s="28" t="s">
        <v>214</v>
      </c>
      <c r="F30" s="319" t="s">
        <v>37</v>
      </c>
      <c r="G30" s="286"/>
      <c r="H30" s="28" t="s">
        <v>215</v>
      </c>
      <c r="I30" s="286"/>
      <c r="J30" s="391"/>
      <c r="K30" s="392"/>
      <c r="L30" s="392"/>
      <c r="M30" s="392"/>
      <c r="N30" s="392"/>
      <c r="O30" s="392"/>
      <c r="P30" s="393"/>
      <c r="Q30" s="286"/>
      <c r="R30" s="9"/>
    </row>
    <row r="31" spans="1:18" ht="7.5" customHeight="1" thickBot="1" x14ac:dyDescent="0.3">
      <c r="A31" s="2"/>
      <c r="B31" s="6"/>
      <c r="E31" s="28"/>
      <c r="F31" s="260"/>
      <c r="G31" s="317"/>
      <c r="H31" s="28"/>
      <c r="I31" s="317"/>
      <c r="J31" s="320"/>
      <c r="K31" s="320"/>
      <c r="L31" s="324"/>
      <c r="M31" s="320"/>
      <c r="N31" s="320"/>
      <c r="O31" s="324"/>
      <c r="P31" s="320"/>
      <c r="Q31" s="317"/>
      <c r="R31" s="9"/>
    </row>
    <row r="32" spans="1:18" ht="18" customHeight="1" thickBot="1" x14ac:dyDescent="0.3">
      <c r="A32" s="2"/>
      <c r="B32" s="6"/>
      <c r="C32" s="286"/>
      <c r="D32" s="28" t="s">
        <v>220</v>
      </c>
      <c r="E32" s="384"/>
      <c r="F32" s="385"/>
      <c r="G32" s="385"/>
      <c r="H32" s="385"/>
      <c r="I32" s="385"/>
      <c r="J32" s="385"/>
      <c r="K32" s="385"/>
      <c r="L32" s="385"/>
      <c r="M32" s="385"/>
      <c r="N32" s="385"/>
      <c r="O32" s="385"/>
      <c r="P32" s="385"/>
      <c r="Q32" s="386"/>
      <c r="R32" s="9"/>
    </row>
    <row r="33" spans="1:22" ht="10.5" customHeight="1" x14ac:dyDescent="0.25">
      <c r="A33" s="2"/>
      <c r="B33" s="6"/>
      <c r="C33" s="317"/>
      <c r="D33" s="28"/>
      <c r="E33" s="318"/>
      <c r="F33" s="318"/>
      <c r="G33" s="318"/>
      <c r="H33" s="318"/>
      <c r="I33" s="318"/>
      <c r="J33" s="318"/>
      <c r="K33" s="318"/>
      <c r="L33" s="318"/>
      <c r="M33" s="318"/>
      <c r="N33" s="318"/>
      <c r="O33" s="318"/>
      <c r="P33" s="318"/>
      <c r="Q33" s="318"/>
      <c r="R33" s="9"/>
    </row>
    <row r="34" spans="1:22" ht="15.75" customHeight="1" x14ac:dyDescent="0.25">
      <c r="A34" s="2"/>
      <c r="B34" s="6"/>
      <c r="C34" s="361" t="s">
        <v>206</v>
      </c>
      <c r="D34" s="361"/>
      <c r="E34" s="361"/>
      <c r="F34" s="361"/>
      <c r="G34" s="361"/>
      <c r="H34" s="361"/>
      <c r="I34" s="361"/>
      <c r="J34" s="361"/>
      <c r="K34" s="361"/>
      <c r="L34" s="361"/>
      <c r="M34" s="361"/>
      <c r="N34" s="361"/>
      <c r="O34" s="361"/>
      <c r="P34" s="361"/>
      <c r="Q34" s="361"/>
      <c r="R34" s="9"/>
      <c r="V34" s="150"/>
    </row>
    <row r="35" spans="1:22" ht="18.75" customHeight="1" thickBot="1" x14ac:dyDescent="0.3">
      <c r="A35" s="2"/>
      <c r="B35" s="6"/>
      <c r="C35" s="12"/>
      <c r="D35" s="14"/>
      <c r="E35" s="14"/>
      <c r="F35" s="254" t="s">
        <v>7</v>
      </c>
      <c r="G35" s="254"/>
      <c r="H35" s="254" t="s">
        <v>13</v>
      </c>
      <c r="I35" s="254"/>
      <c r="J35" s="30"/>
      <c r="K35" s="30"/>
      <c r="L35" s="30"/>
      <c r="M35" s="11" t="s">
        <v>6</v>
      </c>
      <c r="N35" s="14"/>
      <c r="O35" s="14"/>
      <c r="P35" s="254" t="s">
        <v>8</v>
      </c>
      <c r="Q35" s="8"/>
      <c r="R35" s="9"/>
    </row>
    <row r="36" spans="1:22" ht="17.25" customHeight="1" thickBot="1" x14ac:dyDescent="0.3">
      <c r="A36" s="2"/>
      <c r="B36" s="6"/>
      <c r="C36" s="362" t="s">
        <v>211</v>
      </c>
      <c r="D36" s="362"/>
      <c r="E36" s="362"/>
      <c r="F36" s="226" t="s">
        <v>37</v>
      </c>
      <c r="G36" s="216"/>
      <c r="H36" s="294">
        <v>0</v>
      </c>
      <c r="I36" s="247"/>
      <c r="J36" s="362" t="s">
        <v>12</v>
      </c>
      <c r="K36" s="362"/>
      <c r="L36" s="322"/>
      <c r="M36" s="241" t="s">
        <v>6</v>
      </c>
      <c r="O36" s="255" t="s">
        <v>197</v>
      </c>
      <c r="P36" s="226" t="s">
        <v>181</v>
      </c>
      <c r="Q36" s="14"/>
      <c r="R36" s="9"/>
    </row>
    <row r="37" spans="1:22" ht="9.75" customHeight="1" thickBot="1" x14ac:dyDescent="0.3">
      <c r="A37" s="2"/>
      <c r="B37" s="6"/>
      <c r="C37" s="255"/>
      <c r="D37" s="255"/>
      <c r="E37" s="255"/>
      <c r="F37" s="216"/>
      <c r="G37" s="216"/>
      <c r="H37" s="247"/>
      <c r="I37" s="247"/>
      <c r="J37" s="255"/>
      <c r="K37" s="255"/>
      <c r="L37" s="322"/>
      <c r="M37" s="261"/>
      <c r="N37" s="255"/>
      <c r="O37" s="322"/>
      <c r="P37" s="260"/>
      <c r="Q37" s="14"/>
      <c r="R37" s="9"/>
    </row>
    <row r="38" spans="1:22" ht="19.5" customHeight="1" thickBot="1" x14ac:dyDescent="0.3">
      <c r="A38" s="2"/>
      <c r="B38" s="6"/>
      <c r="C38" s="14"/>
      <c r="D38" s="362" t="s">
        <v>16</v>
      </c>
      <c r="E38" s="362"/>
      <c r="F38" s="387"/>
      <c r="G38" s="388"/>
      <c r="H38" s="389"/>
      <c r="I38" s="389"/>
      <c r="J38" s="389"/>
      <c r="K38" s="389"/>
      <c r="L38" s="389"/>
      <c r="M38" s="389"/>
      <c r="N38" s="389"/>
      <c r="O38" s="389"/>
      <c r="P38" s="389"/>
      <c r="Q38" s="390"/>
      <c r="R38" s="9"/>
    </row>
    <row r="39" spans="1:22" x14ac:dyDescent="0.25">
      <c r="A39" s="2"/>
      <c r="B39" s="6"/>
      <c r="C39" s="22" t="str">
        <f>IF(F36="y","Please meet with Secretary to make booking together, otherwise she will make all conference registration decisions","")</f>
        <v/>
      </c>
      <c r="D39" s="40"/>
      <c r="E39" s="22"/>
      <c r="F39" s="22"/>
      <c r="G39" s="22"/>
      <c r="H39" s="22"/>
      <c r="I39" s="22"/>
      <c r="J39" s="22"/>
      <c r="K39" s="22"/>
      <c r="L39" s="22"/>
      <c r="M39" s="22"/>
      <c r="N39" s="22"/>
      <c r="O39" s="22"/>
      <c r="P39" s="22"/>
      <c r="Q39" s="14"/>
      <c r="R39" s="9"/>
    </row>
    <row r="40" spans="1:22" ht="15.75" thickBot="1" x14ac:dyDescent="0.3">
      <c r="A40" s="2"/>
      <c r="B40" s="6"/>
      <c r="C40" s="12"/>
      <c r="D40" s="14"/>
      <c r="E40" s="14"/>
      <c r="F40" s="254" t="s">
        <v>7</v>
      </c>
      <c r="G40" s="254"/>
      <c r="H40" s="254" t="s">
        <v>14</v>
      </c>
      <c r="I40" s="254"/>
      <c r="J40" s="25"/>
      <c r="K40" s="257" t="s">
        <v>8</v>
      </c>
      <c r="L40" s="326"/>
      <c r="M40" s="11" t="s">
        <v>6</v>
      </c>
      <c r="N40" s="321"/>
      <c r="O40" s="321"/>
      <c r="P40" s="8"/>
      <c r="Q40" s="8"/>
      <c r="R40" s="9"/>
    </row>
    <row r="41" spans="1:22" ht="15.75" thickBot="1" x14ac:dyDescent="0.3">
      <c r="A41" s="2"/>
      <c r="B41" s="6"/>
      <c r="C41" s="362" t="s">
        <v>11</v>
      </c>
      <c r="D41" s="362"/>
      <c r="E41" s="362"/>
      <c r="F41" s="226" t="s">
        <v>36</v>
      </c>
      <c r="G41" s="216"/>
      <c r="H41" s="294">
        <v>0</v>
      </c>
      <c r="I41" s="247"/>
      <c r="J41" s="255" t="s">
        <v>40</v>
      </c>
      <c r="K41" s="226" t="s">
        <v>36</v>
      </c>
      <c r="L41" s="216"/>
      <c r="N41" s="322" t="s">
        <v>95</v>
      </c>
      <c r="O41" s="333"/>
      <c r="P41" s="14"/>
      <c r="Q41" s="14"/>
      <c r="R41" s="9"/>
    </row>
    <row r="42" spans="1:22" ht="6" customHeight="1" thickBot="1" x14ac:dyDescent="0.3">
      <c r="A42" s="2"/>
      <c r="B42" s="6"/>
      <c r="C42" s="255"/>
      <c r="D42" s="255"/>
      <c r="E42" s="255"/>
      <c r="F42" s="216"/>
      <c r="G42" s="216"/>
      <c r="H42" s="265"/>
      <c r="I42" s="247"/>
      <c r="J42" s="255"/>
      <c r="K42" s="260"/>
      <c r="L42" s="216"/>
      <c r="M42" s="255"/>
      <c r="N42" s="266"/>
      <c r="O42" s="266"/>
      <c r="P42" s="14"/>
      <c r="Q42" s="14"/>
      <c r="R42" s="9"/>
    </row>
    <row r="43" spans="1:22" ht="15.75" thickBot="1" x14ac:dyDescent="0.3">
      <c r="A43" s="2"/>
      <c r="B43" s="6"/>
      <c r="C43" s="14"/>
      <c r="D43" s="362" t="s">
        <v>17</v>
      </c>
      <c r="E43" s="362"/>
      <c r="F43" s="395" t="s">
        <v>6</v>
      </c>
      <c r="G43" s="396"/>
      <c r="H43" s="396"/>
      <c r="I43" s="396"/>
      <c r="J43" s="396"/>
      <c r="K43" s="396"/>
      <c r="L43" s="396"/>
      <c r="M43" s="396"/>
      <c r="N43" s="397"/>
      <c r="O43" s="327"/>
      <c r="P43" s="258"/>
      <c r="Q43" s="258"/>
      <c r="R43" s="9"/>
    </row>
    <row r="44" spans="1:22" ht="15.75" thickBot="1" x14ac:dyDescent="0.3">
      <c r="A44" s="2"/>
      <c r="B44" s="6"/>
      <c r="C44" s="14"/>
      <c r="D44" s="255"/>
      <c r="E44" s="255"/>
      <c r="F44" s="258"/>
      <c r="G44" s="258"/>
      <c r="H44" s="258"/>
      <c r="I44" s="258"/>
      <c r="J44" s="258"/>
      <c r="K44" s="258"/>
      <c r="L44" s="327"/>
      <c r="M44" s="258"/>
      <c r="N44" s="258"/>
      <c r="O44" s="327"/>
      <c r="P44" s="258"/>
      <c r="Q44" s="258"/>
      <c r="R44" s="9"/>
    </row>
    <row r="45" spans="1:22" ht="15.75" thickBot="1" x14ac:dyDescent="0.3">
      <c r="A45" s="2"/>
      <c r="B45" s="6"/>
      <c r="C45" s="14"/>
      <c r="D45" s="255"/>
      <c r="E45" s="255" t="s">
        <v>186</v>
      </c>
      <c r="F45" s="398"/>
      <c r="G45" s="399"/>
      <c r="H45" s="399"/>
      <c r="I45" s="399"/>
      <c r="J45" s="399"/>
      <c r="K45" s="399"/>
      <c r="L45" s="399"/>
      <c r="M45" s="399"/>
      <c r="N45" s="400"/>
      <c r="O45" s="332"/>
      <c r="P45" s="258"/>
      <c r="Q45" s="258"/>
      <c r="R45" s="9"/>
    </row>
    <row r="46" spans="1:22" x14ac:dyDescent="0.25">
      <c r="A46" s="2"/>
      <c r="B46" s="6"/>
      <c r="C46" s="22" t="str">
        <f>IF(F41="y","Please meet with Secretary to make booking together, otherwise she will make all flight reservation decisions","")</f>
        <v>Please meet with Secretary to make booking together, otherwise she will make all flight reservation decisions</v>
      </c>
      <c r="D46" s="40"/>
      <c r="E46" s="13"/>
      <c r="F46" s="258"/>
      <c r="G46" s="258"/>
      <c r="H46" s="258"/>
      <c r="I46" s="258"/>
      <c r="J46" s="258"/>
      <c r="K46" s="258"/>
      <c r="L46" s="327"/>
      <c r="M46" s="258"/>
      <c r="N46" s="258"/>
      <c r="O46" s="327"/>
      <c r="P46" s="258"/>
      <c r="Q46" s="258"/>
      <c r="R46" s="9"/>
    </row>
    <row r="47" spans="1:22" x14ac:dyDescent="0.25">
      <c r="A47" s="2"/>
      <c r="B47" s="6"/>
      <c r="C47" s="14"/>
      <c r="D47" s="22"/>
      <c r="E47" s="13"/>
      <c r="F47" s="258"/>
      <c r="G47" s="258"/>
      <c r="H47" s="258"/>
      <c r="I47" s="258"/>
      <c r="J47" s="258"/>
      <c r="K47" s="258"/>
      <c r="L47" s="327"/>
      <c r="M47" s="258"/>
      <c r="N47" s="258"/>
      <c r="O47" s="327"/>
      <c r="P47" s="258"/>
      <c r="Q47" s="258"/>
      <c r="R47" s="9"/>
    </row>
    <row r="48" spans="1:22" ht="15.75" thickBot="1" x14ac:dyDescent="0.3">
      <c r="A48" s="2"/>
      <c r="B48" s="6"/>
      <c r="C48" s="12"/>
      <c r="D48" s="14"/>
      <c r="E48" s="14"/>
      <c r="F48" s="254" t="s">
        <v>7</v>
      </c>
      <c r="G48" s="254"/>
      <c r="H48" s="254" t="s">
        <v>14</v>
      </c>
      <c r="I48" s="254"/>
      <c r="J48" s="40"/>
      <c r="K48" s="257" t="s">
        <v>8</v>
      </c>
      <c r="L48" s="326"/>
      <c r="M48" s="257" t="s">
        <v>174</v>
      </c>
      <c r="N48" s="14"/>
      <c r="O48" s="14"/>
      <c r="P48" s="254" t="s">
        <v>8</v>
      </c>
      <c r="Q48" s="40"/>
      <c r="R48" s="9"/>
    </row>
    <row r="49" spans="1:18" ht="15.75" thickBot="1" x14ac:dyDescent="0.3">
      <c r="A49" s="2"/>
      <c r="B49" s="6"/>
      <c r="C49" s="362" t="s">
        <v>15</v>
      </c>
      <c r="D49" s="362"/>
      <c r="E49" s="362"/>
      <c r="F49" s="226" t="s">
        <v>37</v>
      </c>
      <c r="G49" s="216"/>
      <c r="H49" s="295">
        <v>0</v>
      </c>
      <c r="I49" s="247"/>
      <c r="J49" s="255" t="s">
        <v>193</v>
      </c>
      <c r="K49" s="226" t="s">
        <v>36</v>
      </c>
      <c r="L49" s="216"/>
      <c r="M49" s="285"/>
      <c r="O49" s="255" t="s">
        <v>140</v>
      </c>
      <c r="P49" s="226" t="s">
        <v>36</v>
      </c>
      <c r="Q49" s="40"/>
      <c r="R49" s="9"/>
    </row>
    <row r="50" spans="1:18" ht="6.75" customHeight="1" thickBot="1" x14ac:dyDescent="0.3">
      <c r="A50" s="2"/>
      <c r="B50" s="6"/>
      <c r="C50" s="255"/>
      <c r="D50" s="255"/>
      <c r="E50" s="255"/>
      <c r="F50" s="216"/>
      <c r="G50" s="216"/>
      <c r="H50" s="265"/>
      <c r="I50" s="247"/>
      <c r="J50" s="255"/>
      <c r="K50" s="216"/>
      <c r="L50" s="216"/>
      <c r="M50" s="8"/>
      <c r="N50" s="255"/>
      <c r="O50" s="322"/>
      <c r="P50" s="216"/>
      <c r="Q50" s="40"/>
      <c r="R50" s="9"/>
    </row>
    <row r="51" spans="1:18" ht="15.75" thickBot="1" x14ac:dyDescent="0.3">
      <c r="A51" s="2"/>
      <c r="B51" s="6"/>
      <c r="C51" s="14"/>
      <c r="D51" s="362" t="s">
        <v>187</v>
      </c>
      <c r="E51" s="362"/>
      <c r="F51" s="395" t="s">
        <v>6</v>
      </c>
      <c r="G51" s="396"/>
      <c r="H51" s="396"/>
      <c r="I51" s="396"/>
      <c r="J51" s="397"/>
      <c r="K51" s="258"/>
      <c r="L51" s="327"/>
      <c r="M51" s="258"/>
      <c r="N51" s="258"/>
      <c r="O51" s="327"/>
      <c r="P51" s="258"/>
      <c r="Q51" s="258"/>
      <c r="R51" s="9"/>
    </row>
    <row r="52" spans="1:18" ht="6.75" customHeight="1" thickBot="1" x14ac:dyDescent="0.3">
      <c r="A52" s="2"/>
      <c r="B52" s="6"/>
      <c r="C52" s="14"/>
      <c r="D52" s="255"/>
      <c r="E52" s="255"/>
      <c r="F52" s="258"/>
      <c r="G52" s="258"/>
      <c r="H52" s="258"/>
      <c r="I52" s="258"/>
      <c r="J52" s="258"/>
      <c r="K52" s="258"/>
      <c r="L52" s="327"/>
      <c r="M52" s="258"/>
      <c r="N52" s="258"/>
      <c r="O52" s="327"/>
      <c r="P52" s="258"/>
      <c r="Q52" s="258"/>
      <c r="R52" s="9"/>
    </row>
    <row r="53" spans="1:18" ht="15.75" thickBot="1" x14ac:dyDescent="0.3">
      <c r="A53" s="2"/>
      <c r="B53" s="6"/>
      <c r="C53" s="8"/>
      <c r="D53" s="8"/>
      <c r="E53" s="255" t="s">
        <v>173</v>
      </c>
      <c r="F53" s="395" t="s">
        <v>6</v>
      </c>
      <c r="G53" s="396"/>
      <c r="H53" s="396"/>
      <c r="I53" s="396"/>
      <c r="J53" s="396"/>
      <c r="K53" s="396"/>
      <c r="L53" s="396"/>
      <c r="M53" s="396"/>
      <c r="N53" s="396"/>
      <c r="O53" s="396"/>
      <c r="P53" s="397"/>
      <c r="Q53" s="8"/>
      <c r="R53" s="9"/>
    </row>
    <row r="54" spans="1:18" ht="5.25" customHeight="1" thickBot="1" x14ac:dyDescent="0.3">
      <c r="A54" s="2"/>
      <c r="B54" s="6"/>
      <c r="C54" s="8"/>
      <c r="D54" s="8"/>
      <c r="E54" s="255"/>
      <c r="F54" s="11"/>
      <c r="G54" s="11"/>
      <c r="H54" s="11"/>
      <c r="I54" s="11"/>
      <c r="J54" s="46"/>
      <c r="K54" s="11"/>
      <c r="L54" s="11"/>
      <c r="M54" s="11"/>
      <c r="N54" s="11"/>
      <c r="O54" s="11"/>
      <c r="P54" s="11"/>
      <c r="Q54" s="8"/>
      <c r="R54" s="9"/>
    </row>
    <row r="55" spans="1:18" ht="15.75" thickBot="1" x14ac:dyDescent="0.3">
      <c r="A55" s="2"/>
      <c r="B55" s="6"/>
      <c r="C55" s="8"/>
      <c r="D55" s="8"/>
      <c r="E55" s="255" t="s">
        <v>191</v>
      </c>
      <c r="F55" s="94" t="s">
        <v>6</v>
      </c>
      <c r="G55" s="11"/>
      <c r="H55" s="255" t="s">
        <v>192</v>
      </c>
      <c r="I55" s="255"/>
      <c r="J55" s="94" t="s">
        <v>6</v>
      </c>
      <c r="K55" s="11"/>
      <c r="L55" s="11"/>
      <c r="M55" s="11"/>
      <c r="N55" s="11"/>
      <c r="O55" s="11"/>
      <c r="P55" s="11"/>
      <c r="Q55" s="8"/>
      <c r="R55" s="9"/>
    </row>
    <row r="56" spans="1:18" x14ac:dyDescent="0.25">
      <c r="A56" s="2"/>
      <c r="B56" s="6"/>
      <c r="C56" s="8"/>
      <c r="D56" s="26" t="str">
        <f>IF(K49="y","P-Card Only Approved for Required Room Deposit only","")</f>
        <v>P-Card Only Approved for Required Room Deposit only</v>
      </c>
      <c r="E56" s="52"/>
      <c r="F56" s="53"/>
      <c r="G56" s="53"/>
      <c r="H56" s="53"/>
      <c r="I56" s="53"/>
      <c r="J56" s="53"/>
      <c r="K56" s="53"/>
      <c r="L56" s="53"/>
      <c r="M56" s="53"/>
      <c r="N56" s="53"/>
      <c r="O56" s="53"/>
      <c r="P56" s="11"/>
      <c r="Q56" s="8"/>
      <c r="R56" s="9"/>
    </row>
    <row r="57" spans="1:18" ht="15.75" thickBot="1" x14ac:dyDescent="0.3">
      <c r="A57" s="2"/>
      <c r="B57" s="6"/>
      <c r="C57" s="8"/>
      <c r="D57" s="26"/>
      <c r="E57" s="52"/>
      <c r="F57" s="53"/>
      <c r="G57" s="53"/>
      <c r="H57" s="53"/>
      <c r="I57" s="53"/>
      <c r="J57" s="53"/>
      <c r="K57" s="53"/>
      <c r="L57" s="53"/>
      <c r="M57" s="53"/>
      <c r="N57" s="53"/>
      <c r="O57" s="53"/>
      <c r="P57" s="11"/>
      <c r="Q57" s="8"/>
      <c r="R57" s="9"/>
    </row>
    <row r="58" spans="1:18" ht="15.75" thickBot="1" x14ac:dyDescent="0.3">
      <c r="A58" s="2"/>
      <c r="B58" s="6"/>
      <c r="C58" s="8"/>
      <c r="D58" s="26"/>
      <c r="E58" s="221" t="s">
        <v>183</v>
      </c>
      <c r="F58" s="226" t="s">
        <v>37</v>
      </c>
      <c r="G58" s="216"/>
      <c r="H58" s="221" t="s">
        <v>184</v>
      </c>
      <c r="I58" s="404"/>
      <c r="J58" s="405"/>
      <c r="K58" s="405"/>
      <c r="L58" s="405"/>
      <c r="M58" s="406"/>
      <c r="N58" s="8" t="s">
        <v>6</v>
      </c>
      <c r="O58" s="8"/>
      <c r="P58" s="40"/>
      <c r="Q58" s="40"/>
      <c r="R58" s="45"/>
    </row>
    <row r="59" spans="1:18" ht="7.5" customHeight="1" thickBot="1" x14ac:dyDescent="0.3">
      <c r="A59" s="2"/>
      <c r="B59" s="6"/>
      <c r="C59" s="8"/>
      <c r="D59" s="26"/>
      <c r="E59" s="221"/>
      <c r="F59" s="216"/>
      <c r="G59" s="216"/>
      <c r="H59" s="221"/>
      <c r="I59" s="221"/>
      <c r="J59" s="273"/>
      <c r="K59" s="273"/>
      <c r="L59" s="273"/>
      <c r="M59" s="8"/>
      <c r="N59" s="8"/>
      <c r="O59" s="8"/>
      <c r="P59" s="40"/>
      <c r="Q59" s="40"/>
      <c r="R59" s="45"/>
    </row>
    <row r="60" spans="1:18" ht="15.75" thickBot="1" x14ac:dyDescent="0.3">
      <c r="A60" s="2"/>
      <c r="B60" s="6"/>
      <c r="C60" s="8"/>
      <c r="D60" s="26"/>
      <c r="E60" s="255" t="s">
        <v>194</v>
      </c>
      <c r="F60" s="29"/>
      <c r="G60" s="11"/>
      <c r="H60" s="255" t="s">
        <v>195</v>
      </c>
      <c r="I60" s="407"/>
      <c r="J60" s="408"/>
      <c r="K60" s="53"/>
      <c r="L60" s="53"/>
      <c r="M60" s="53"/>
      <c r="N60" s="53"/>
      <c r="O60" s="53"/>
      <c r="P60" s="11"/>
      <c r="Q60" s="8"/>
      <c r="R60" s="9"/>
    </row>
    <row r="61" spans="1:18" ht="8.25" customHeight="1" thickBot="1" x14ac:dyDescent="0.3">
      <c r="A61" s="2"/>
      <c r="B61" s="6"/>
      <c r="C61" s="8"/>
      <c r="D61" s="26"/>
      <c r="E61" s="255"/>
      <c r="F61" s="11"/>
      <c r="G61" s="11"/>
      <c r="H61" s="255"/>
      <c r="I61" s="255"/>
      <c r="J61" s="11"/>
      <c r="K61" s="53"/>
      <c r="L61" s="53"/>
      <c r="M61" s="53"/>
      <c r="N61" s="53"/>
      <c r="O61" s="53"/>
      <c r="P61" s="11"/>
      <c r="Q61" s="8"/>
      <c r="R61" s="9"/>
    </row>
    <row r="62" spans="1:18" ht="15.75" thickBot="1" x14ac:dyDescent="0.3">
      <c r="A62" s="2"/>
      <c r="B62" s="6"/>
      <c r="C62" s="8"/>
      <c r="D62" s="26"/>
      <c r="E62" s="255" t="s">
        <v>196</v>
      </c>
      <c r="F62" s="401"/>
      <c r="G62" s="402"/>
      <c r="H62" s="402"/>
      <c r="I62" s="402"/>
      <c r="J62" s="402"/>
      <c r="K62" s="402"/>
      <c r="L62" s="402"/>
      <c r="M62" s="402"/>
      <c r="N62" s="403"/>
      <c r="O62" s="11"/>
      <c r="P62" s="11"/>
      <c r="Q62" s="8"/>
      <c r="R62" s="9"/>
    </row>
    <row r="63" spans="1:18" ht="12" customHeight="1" thickBot="1" x14ac:dyDescent="0.3">
      <c r="A63" s="2"/>
      <c r="B63" s="6"/>
      <c r="C63" s="8"/>
      <c r="D63" s="26"/>
      <c r="E63" s="255"/>
      <c r="F63" s="258"/>
      <c r="G63" s="258"/>
      <c r="H63" s="258"/>
      <c r="I63" s="258"/>
      <c r="J63" s="258"/>
      <c r="K63" s="258"/>
      <c r="L63" s="327"/>
      <c r="M63" s="53"/>
      <c r="N63" s="53"/>
      <c r="O63" s="53"/>
      <c r="P63" s="11"/>
      <c r="Q63" s="8"/>
      <c r="R63" s="9"/>
    </row>
    <row r="64" spans="1:18" ht="15.75" thickBot="1" x14ac:dyDescent="0.3">
      <c r="A64" s="2"/>
      <c r="B64" s="6"/>
      <c r="C64" s="8"/>
      <c r="D64" s="362" t="s">
        <v>93</v>
      </c>
      <c r="E64" s="394"/>
      <c r="F64" s="271">
        <v>0</v>
      </c>
      <c r="G64" s="272"/>
      <c r="H64" s="8"/>
      <c r="I64" s="8"/>
      <c r="J64" s="8"/>
      <c r="K64" s="322" t="s">
        <v>225</v>
      </c>
      <c r="L64" s="322"/>
      <c r="M64" s="29" t="str">
        <f>IF(H49&gt;0,((H13-E13)*36),"0")</f>
        <v>0</v>
      </c>
      <c r="N64" s="8"/>
      <c r="O64" s="8"/>
      <c r="P64" s="8"/>
      <c r="Q64" s="8"/>
      <c r="R64" s="9"/>
    </row>
    <row r="65" spans="1:18" ht="6" customHeight="1" thickBot="1" x14ac:dyDescent="0.3">
      <c r="A65" s="2"/>
      <c r="B65" s="6"/>
      <c r="C65" s="8"/>
      <c r="D65" s="322"/>
      <c r="E65" s="322"/>
      <c r="F65" s="272"/>
      <c r="G65" s="272"/>
      <c r="H65" s="8"/>
      <c r="I65" s="8"/>
      <c r="J65" s="8"/>
      <c r="K65" s="322"/>
      <c r="L65" s="322"/>
      <c r="M65" s="11"/>
      <c r="N65" s="8"/>
      <c r="O65" s="8"/>
      <c r="P65" s="8"/>
      <c r="Q65" s="8"/>
      <c r="R65" s="9"/>
    </row>
    <row r="66" spans="1:18" ht="15" customHeight="1" thickBot="1" x14ac:dyDescent="0.3">
      <c r="A66" s="2"/>
      <c r="B66" s="6"/>
      <c r="C66" s="8"/>
      <c r="D66" s="255"/>
      <c r="E66" s="205" t="s">
        <v>94</v>
      </c>
      <c r="F66" s="29">
        <v>0</v>
      </c>
      <c r="G66" s="11"/>
      <c r="H66" s="296">
        <f>F64*0.445+F66*0.445</f>
        <v>0</v>
      </c>
      <c r="I66" s="26"/>
      <c r="J66" s="8"/>
      <c r="K66" s="190" t="s">
        <v>203</v>
      </c>
      <c r="L66" s="190"/>
      <c r="M66" s="246">
        <f>H36+H41+H49+H66+M64</f>
        <v>0</v>
      </c>
      <c r="N66" s="8"/>
      <c r="O66" s="8"/>
      <c r="P66" s="8"/>
      <c r="Q66" s="8"/>
      <c r="R66" s="9"/>
    </row>
    <row r="67" spans="1:18" ht="15.75" thickBot="1" x14ac:dyDescent="0.3">
      <c r="A67" s="2"/>
      <c r="B67" s="15"/>
      <c r="C67" s="76"/>
      <c r="D67" s="16"/>
      <c r="E67" s="76"/>
      <c r="F67" s="76"/>
      <c r="G67" s="76"/>
      <c r="H67" s="76"/>
      <c r="I67" s="76"/>
      <c r="J67" s="16"/>
      <c r="K67" s="16"/>
      <c r="L67" s="16"/>
      <c r="M67" s="16"/>
      <c r="N67" s="16"/>
      <c r="O67" s="16"/>
      <c r="P67" s="16"/>
      <c r="Q67" s="16"/>
      <c r="R67" s="17"/>
    </row>
    <row r="68" spans="1:18" x14ac:dyDescent="0.25">
      <c r="A68" s="2"/>
      <c r="B68" s="2"/>
      <c r="C68" s="2"/>
      <c r="D68" s="2"/>
      <c r="E68" s="2"/>
      <c r="F68" s="2"/>
      <c r="G68" s="2"/>
      <c r="H68" s="2"/>
      <c r="I68" s="2"/>
      <c r="J68" s="2"/>
      <c r="K68" s="2"/>
      <c r="L68" s="2"/>
      <c r="M68" s="2"/>
      <c r="N68" s="2"/>
      <c r="O68" s="2"/>
      <c r="P68" s="2"/>
      <c r="Q68" s="2"/>
      <c r="R68" s="2"/>
    </row>
    <row r="69" spans="1:18" x14ac:dyDescent="0.25">
      <c r="A69" s="2"/>
      <c r="B69" s="2"/>
      <c r="C69" s="48"/>
      <c r="D69" s="2"/>
      <c r="E69" s="2"/>
      <c r="F69" s="2"/>
      <c r="G69" s="2"/>
      <c r="H69" s="2"/>
      <c r="I69" s="2"/>
      <c r="J69" s="2"/>
      <c r="K69" s="2"/>
      <c r="L69" s="2"/>
      <c r="M69" s="2"/>
      <c r="N69" s="2"/>
      <c r="O69" s="2"/>
      <c r="P69" s="2"/>
      <c r="Q69" s="2"/>
      <c r="R69" s="2"/>
    </row>
    <row r="70" spans="1:18" x14ac:dyDescent="0.25">
      <c r="A70" s="2"/>
      <c r="B70" s="2"/>
      <c r="C70" s="2"/>
      <c r="D70" s="2"/>
      <c r="E70" s="2"/>
      <c r="F70" s="2"/>
      <c r="G70" s="2"/>
      <c r="H70" s="2"/>
      <c r="I70" s="2"/>
      <c r="J70" s="2"/>
      <c r="K70" s="2"/>
      <c r="L70" s="2"/>
      <c r="M70" s="2"/>
      <c r="N70" s="2"/>
      <c r="O70" s="2"/>
      <c r="P70" s="2"/>
      <c r="Q70" s="2"/>
      <c r="R70" s="2"/>
    </row>
    <row r="71" spans="1:18" x14ac:dyDescent="0.25">
      <c r="A71" s="2"/>
      <c r="B71" s="2"/>
      <c r="C71" s="2"/>
      <c r="D71" s="2"/>
      <c r="E71" s="2"/>
      <c r="F71" s="2"/>
      <c r="G71" s="2"/>
      <c r="H71" s="2"/>
      <c r="I71" s="2"/>
      <c r="J71" s="2"/>
      <c r="K71" s="2"/>
      <c r="L71" s="2"/>
      <c r="M71" s="2"/>
      <c r="N71" s="2"/>
      <c r="O71" s="2"/>
      <c r="P71" s="2"/>
      <c r="Q71" s="2"/>
      <c r="R71" s="2"/>
    </row>
    <row r="72" spans="1:18" x14ac:dyDescent="0.25">
      <c r="A72" s="2"/>
      <c r="B72" s="2"/>
      <c r="C72" s="2"/>
      <c r="D72" s="2"/>
      <c r="E72" s="2"/>
      <c r="F72" s="2"/>
      <c r="G72" s="2"/>
      <c r="H72" s="2"/>
      <c r="I72" s="2"/>
      <c r="J72" s="2"/>
      <c r="K72" s="2"/>
      <c r="L72" s="2"/>
      <c r="M72" s="2"/>
      <c r="N72" s="2"/>
      <c r="O72" s="2"/>
      <c r="P72" s="2"/>
      <c r="Q72" s="2"/>
      <c r="R72" s="2"/>
    </row>
    <row r="73" spans="1:18" x14ac:dyDescent="0.25">
      <c r="A73" s="2"/>
      <c r="B73" s="2"/>
      <c r="C73" s="2"/>
      <c r="D73" s="2"/>
      <c r="E73" s="2"/>
      <c r="F73" s="2"/>
      <c r="G73" s="2"/>
      <c r="H73" s="2"/>
      <c r="I73" s="2"/>
      <c r="J73" s="2"/>
      <c r="K73" s="2"/>
      <c r="L73" s="2"/>
      <c r="M73" s="2"/>
      <c r="N73" s="2"/>
      <c r="O73" s="2"/>
      <c r="P73" s="2"/>
      <c r="Q73" s="2"/>
      <c r="R73" s="2"/>
    </row>
    <row r="74" spans="1:18" x14ac:dyDescent="0.25">
      <c r="A74" s="2"/>
      <c r="B74" s="2"/>
      <c r="C74" s="2"/>
      <c r="D74" s="2"/>
      <c r="E74" s="2"/>
      <c r="F74" s="2"/>
      <c r="G74" s="2"/>
      <c r="H74" s="2"/>
      <c r="I74" s="2"/>
      <c r="J74" s="2"/>
      <c r="K74" s="2"/>
      <c r="L74" s="2"/>
      <c r="M74" s="2"/>
      <c r="N74" s="2"/>
      <c r="O74" s="2"/>
      <c r="P74" s="2"/>
      <c r="Q74" s="2"/>
      <c r="R74" s="2"/>
    </row>
    <row r="75" spans="1:18" x14ac:dyDescent="0.25">
      <c r="A75" s="2"/>
      <c r="B75" s="2"/>
      <c r="C75" s="2"/>
      <c r="D75" s="2"/>
      <c r="E75" s="2"/>
      <c r="F75" s="2"/>
      <c r="G75" s="2"/>
      <c r="H75" s="2"/>
      <c r="I75" s="2"/>
      <c r="J75" s="2"/>
      <c r="K75" s="2"/>
      <c r="L75" s="2"/>
      <c r="M75" s="2"/>
      <c r="N75" s="2"/>
      <c r="O75" s="2"/>
      <c r="P75" s="2"/>
      <c r="Q75" s="2"/>
      <c r="R75" s="2"/>
    </row>
    <row r="76" spans="1:18" x14ac:dyDescent="0.25">
      <c r="A76" s="2"/>
      <c r="B76" s="2"/>
      <c r="C76" s="2"/>
      <c r="D76" s="2"/>
      <c r="E76" s="2"/>
      <c r="F76" s="2"/>
      <c r="G76" s="2"/>
      <c r="H76" s="2"/>
      <c r="I76" s="2"/>
      <c r="J76" s="2"/>
      <c r="K76" s="2"/>
      <c r="L76" s="2"/>
      <c r="M76" s="2"/>
      <c r="N76" s="2"/>
      <c r="O76" s="2"/>
      <c r="P76" s="2"/>
      <c r="Q76" s="2"/>
      <c r="R76" s="2"/>
    </row>
    <row r="77" spans="1:18" x14ac:dyDescent="0.25">
      <c r="A77" s="2"/>
      <c r="B77" s="2"/>
      <c r="D77" s="2"/>
      <c r="E77" s="2"/>
      <c r="F77" s="2"/>
      <c r="G77" s="2"/>
      <c r="H77" s="2"/>
      <c r="I77" s="2"/>
      <c r="J77" s="2"/>
      <c r="K77" s="2"/>
      <c r="L77" s="2"/>
      <c r="M77" s="2"/>
      <c r="N77" s="2"/>
      <c r="O77" s="2"/>
      <c r="P77" s="2"/>
      <c r="Q77" s="2"/>
      <c r="R77" s="2"/>
    </row>
    <row r="78" spans="1:18" x14ac:dyDescent="0.25">
      <c r="A78" s="2"/>
      <c r="B78" s="2"/>
      <c r="C78" s="2"/>
      <c r="D78" s="2"/>
      <c r="E78" s="2"/>
      <c r="F78" s="2"/>
      <c r="G78" s="2"/>
      <c r="H78" s="2"/>
      <c r="I78" s="2"/>
      <c r="J78" s="2"/>
      <c r="K78" s="2"/>
      <c r="L78" s="2"/>
      <c r="M78" s="2"/>
      <c r="N78" s="2"/>
      <c r="O78" s="2"/>
      <c r="P78" s="2"/>
      <c r="Q78" s="2"/>
      <c r="R78" s="2"/>
    </row>
    <row r="79" spans="1:18" x14ac:dyDescent="0.25">
      <c r="A79" s="2"/>
      <c r="B79" s="2"/>
      <c r="C79" s="2"/>
      <c r="D79" s="2"/>
      <c r="E79" s="2"/>
      <c r="F79" s="2"/>
      <c r="G79" s="2"/>
      <c r="H79" s="2"/>
      <c r="I79" s="2"/>
      <c r="J79" s="2"/>
      <c r="K79" s="2"/>
      <c r="L79" s="2"/>
      <c r="M79" s="2"/>
      <c r="N79" s="2"/>
      <c r="O79" s="2"/>
      <c r="P79" s="2"/>
      <c r="Q79" s="2"/>
      <c r="R79" s="2"/>
    </row>
    <row r="80" spans="1:18" x14ac:dyDescent="0.25">
      <c r="A80" s="2"/>
      <c r="B80" s="2"/>
      <c r="C80" s="2"/>
      <c r="D80" s="2"/>
      <c r="E80" s="2"/>
      <c r="F80" s="2"/>
      <c r="G80" s="2"/>
      <c r="H80" s="2"/>
      <c r="I80" s="2"/>
      <c r="J80" s="2"/>
      <c r="K80" s="2"/>
      <c r="L80" s="2"/>
      <c r="M80" s="2"/>
      <c r="N80" s="2"/>
      <c r="O80" s="2"/>
      <c r="P80" s="2"/>
      <c r="Q80" s="2"/>
      <c r="R80" s="2"/>
    </row>
    <row r="81" spans="1:18" x14ac:dyDescent="0.25">
      <c r="A81" s="2"/>
      <c r="B81" s="2"/>
      <c r="C81" s="2"/>
      <c r="D81" s="2"/>
      <c r="E81" s="2"/>
      <c r="F81" s="2"/>
      <c r="G81" s="2"/>
      <c r="H81" s="2"/>
      <c r="I81" s="2"/>
      <c r="J81" s="2"/>
      <c r="K81" s="2"/>
      <c r="L81" s="2"/>
      <c r="M81" s="2"/>
      <c r="N81" s="2"/>
      <c r="O81" s="2"/>
      <c r="P81" s="2"/>
      <c r="Q81" s="2"/>
      <c r="R81" s="2"/>
    </row>
    <row r="82" spans="1:18" x14ac:dyDescent="0.25">
      <c r="A82" s="2"/>
      <c r="B82" s="2"/>
      <c r="C82" s="2"/>
      <c r="D82" s="2"/>
      <c r="E82" s="2"/>
      <c r="F82" s="2"/>
      <c r="G82" s="2"/>
      <c r="H82" s="2"/>
      <c r="I82" s="2"/>
      <c r="J82" s="2"/>
      <c r="K82" s="2"/>
      <c r="L82" s="2"/>
      <c r="M82" s="2"/>
      <c r="N82" s="2"/>
      <c r="O82" s="2"/>
      <c r="P82" s="2"/>
      <c r="Q82" s="2"/>
      <c r="R82" s="2"/>
    </row>
    <row r="83" spans="1:18" x14ac:dyDescent="0.25">
      <c r="A83" s="2"/>
      <c r="B83" s="2"/>
      <c r="C83" s="2"/>
      <c r="D83" s="2"/>
      <c r="E83" s="2"/>
      <c r="F83" s="2"/>
      <c r="G83" s="2"/>
      <c r="H83" s="2"/>
      <c r="I83" s="2"/>
      <c r="J83" s="2"/>
      <c r="K83" s="2"/>
      <c r="L83" s="2"/>
      <c r="M83" s="2"/>
      <c r="N83" s="2"/>
      <c r="O83" s="2"/>
      <c r="P83" s="2"/>
      <c r="Q83" s="2"/>
      <c r="R83" s="2"/>
    </row>
    <row r="84" spans="1:18" x14ac:dyDescent="0.25">
      <c r="A84" s="2"/>
      <c r="B84" s="2"/>
      <c r="C84" s="2"/>
      <c r="D84" s="2"/>
      <c r="E84" s="2"/>
      <c r="F84" s="2"/>
      <c r="G84" s="2"/>
      <c r="H84" s="2"/>
      <c r="I84" s="2"/>
      <c r="J84" s="2"/>
      <c r="K84" s="2"/>
      <c r="L84" s="2"/>
      <c r="M84" s="2"/>
      <c r="N84" s="2"/>
      <c r="O84" s="2"/>
      <c r="P84" s="2"/>
      <c r="Q84" s="2"/>
      <c r="R84" s="2"/>
    </row>
    <row r="85" spans="1:18" x14ac:dyDescent="0.25">
      <c r="A85" s="2"/>
      <c r="B85" s="2"/>
      <c r="C85" s="2"/>
      <c r="D85" s="2"/>
      <c r="E85" s="2"/>
      <c r="F85" s="2"/>
      <c r="G85" s="2"/>
      <c r="H85" s="2"/>
      <c r="I85" s="2"/>
      <c r="J85" s="2"/>
      <c r="K85" s="2"/>
      <c r="L85" s="2"/>
      <c r="M85" s="2"/>
      <c r="N85" s="2"/>
      <c r="O85" s="2"/>
      <c r="P85" s="2"/>
      <c r="Q85" s="2"/>
      <c r="R85" s="2"/>
    </row>
    <row r="86" spans="1:18" x14ac:dyDescent="0.25">
      <c r="A86" s="2"/>
      <c r="B86" s="2"/>
      <c r="C86" s="2"/>
      <c r="D86" s="2"/>
      <c r="E86" s="2"/>
      <c r="F86" s="2"/>
      <c r="G86" s="2"/>
      <c r="H86" s="2"/>
      <c r="I86" s="2"/>
      <c r="J86" s="2"/>
      <c r="K86" s="2"/>
      <c r="L86" s="2"/>
      <c r="M86" s="2"/>
      <c r="N86" s="2"/>
      <c r="O86" s="2"/>
      <c r="P86" s="2"/>
      <c r="Q86" s="2"/>
      <c r="R86" s="2"/>
    </row>
    <row r="87" spans="1:18" x14ac:dyDescent="0.25">
      <c r="A87" s="2"/>
      <c r="B87" s="2"/>
      <c r="C87" s="2"/>
      <c r="D87" s="2"/>
      <c r="E87" s="2"/>
      <c r="F87" s="2"/>
      <c r="G87" s="2"/>
      <c r="H87" s="2"/>
      <c r="I87" s="2"/>
      <c r="J87" s="2"/>
      <c r="K87" s="2"/>
      <c r="L87" s="2"/>
      <c r="M87" s="2"/>
      <c r="N87" s="2"/>
      <c r="O87" s="2"/>
      <c r="P87" s="2"/>
      <c r="Q87" s="2"/>
      <c r="R87" s="2"/>
    </row>
    <row r="88" spans="1:18" x14ac:dyDescent="0.25">
      <c r="A88" s="2"/>
      <c r="B88" s="2"/>
      <c r="C88" s="2"/>
      <c r="D88" s="2"/>
      <c r="E88" s="2"/>
      <c r="F88" s="2"/>
      <c r="G88" s="2"/>
      <c r="H88" s="2"/>
      <c r="I88" s="2"/>
      <c r="J88" s="2"/>
      <c r="K88" s="2"/>
      <c r="L88" s="2"/>
      <c r="M88" s="2"/>
      <c r="N88" s="2"/>
      <c r="O88" s="2"/>
      <c r="P88" s="2"/>
      <c r="Q88" s="2"/>
      <c r="R88" s="2"/>
    </row>
    <row r="89" spans="1:18" x14ac:dyDescent="0.25">
      <c r="A89" s="2"/>
      <c r="B89" s="2"/>
      <c r="C89" s="2"/>
      <c r="D89" s="2"/>
      <c r="E89" s="2"/>
      <c r="F89" s="2"/>
      <c r="G89" s="2"/>
      <c r="H89" s="2"/>
      <c r="I89" s="2"/>
      <c r="J89" s="2"/>
      <c r="K89" s="2"/>
      <c r="L89" s="2"/>
      <c r="M89" s="2"/>
      <c r="N89" s="2"/>
      <c r="O89" s="2"/>
      <c r="P89" s="2"/>
      <c r="Q89" s="2"/>
      <c r="R89" s="2"/>
    </row>
    <row r="90" spans="1:18" x14ac:dyDescent="0.25">
      <c r="A90" s="2"/>
      <c r="B90" s="2"/>
      <c r="C90" s="2"/>
      <c r="D90" s="2"/>
      <c r="E90" s="2"/>
      <c r="F90" s="2"/>
      <c r="G90" s="2"/>
      <c r="H90" s="2"/>
      <c r="I90" s="2"/>
      <c r="J90" s="2"/>
      <c r="K90" s="2"/>
      <c r="L90" s="2"/>
      <c r="M90" s="2"/>
      <c r="N90" s="2"/>
      <c r="O90" s="2"/>
      <c r="P90" s="2"/>
      <c r="Q90" s="2"/>
      <c r="R90" s="2"/>
    </row>
    <row r="91" spans="1:18" x14ac:dyDescent="0.25">
      <c r="A91" s="2"/>
      <c r="B91" s="2"/>
      <c r="C91" s="2"/>
      <c r="D91" s="2"/>
      <c r="E91" s="2"/>
      <c r="F91" s="2"/>
      <c r="G91" s="2"/>
      <c r="H91" s="2"/>
      <c r="I91" s="2"/>
      <c r="J91" s="2"/>
      <c r="K91" s="2"/>
      <c r="L91" s="2"/>
      <c r="M91" s="2"/>
      <c r="N91" s="2"/>
      <c r="O91" s="2"/>
      <c r="P91" s="2"/>
      <c r="Q91" s="2"/>
      <c r="R91" s="2"/>
    </row>
    <row r="92" spans="1:18" x14ac:dyDescent="0.25">
      <c r="A92" s="2"/>
      <c r="B92" s="2"/>
      <c r="C92" s="2"/>
      <c r="D92" s="2"/>
      <c r="E92" s="2"/>
      <c r="F92" s="2"/>
      <c r="G92" s="2"/>
      <c r="H92" s="2"/>
      <c r="I92" s="2"/>
      <c r="J92" s="2"/>
      <c r="K92" s="2"/>
      <c r="L92" s="2"/>
      <c r="M92" s="2"/>
      <c r="N92" s="2"/>
      <c r="O92" s="2"/>
      <c r="P92" s="2"/>
      <c r="Q92" s="2"/>
      <c r="R92" s="2"/>
    </row>
    <row r="93" spans="1:18" x14ac:dyDescent="0.25">
      <c r="A93" s="2"/>
      <c r="B93" s="2"/>
      <c r="C93" s="2"/>
      <c r="D93" s="2"/>
      <c r="E93" s="2"/>
      <c r="F93" s="2"/>
      <c r="G93" s="2"/>
      <c r="H93" s="2"/>
      <c r="I93" s="2"/>
      <c r="J93" s="2"/>
      <c r="K93" s="2"/>
      <c r="L93" s="2"/>
      <c r="M93" s="2"/>
      <c r="N93" s="2"/>
      <c r="O93" s="2"/>
      <c r="P93" s="2"/>
      <c r="Q93" s="2"/>
      <c r="R93" s="2"/>
    </row>
    <row r="94" spans="1:18" x14ac:dyDescent="0.25">
      <c r="A94" s="2"/>
      <c r="B94" s="2"/>
      <c r="C94" s="2"/>
      <c r="D94" s="2"/>
      <c r="E94" s="2"/>
      <c r="F94" s="2"/>
      <c r="G94" s="2"/>
      <c r="H94" s="2"/>
      <c r="I94" s="2"/>
      <c r="J94" s="2"/>
      <c r="K94" s="2"/>
      <c r="L94" s="2"/>
      <c r="M94" s="2"/>
      <c r="N94" s="2"/>
      <c r="O94" s="2"/>
      <c r="P94" s="2"/>
      <c r="Q94" s="2"/>
      <c r="R94" s="2"/>
    </row>
    <row r="95" spans="1:18" x14ac:dyDescent="0.25">
      <c r="A95" s="2"/>
      <c r="B95" s="2"/>
      <c r="C95" s="2"/>
      <c r="D95" s="2"/>
      <c r="E95" s="2"/>
      <c r="F95" s="2"/>
      <c r="G95" s="2"/>
      <c r="H95" s="2"/>
      <c r="I95" s="2"/>
      <c r="J95" s="2"/>
      <c r="K95" s="2"/>
      <c r="L95" s="2"/>
      <c r="M95" s="2"/>
      <c r="N95" s="2"/>
      <c r="O95" s="2"/>
      <c r="P95" s="2"/>
      <c r="Q95" s="2"/>
      <c r="R95" s="2"/>
    </row>
    <row r="96" spans="1:18" x14ac:dyDescent="0.25">
      <c r="A96" s="2"/>
      <c r="B96" s="2"/>
      <c r="C96" s="2"/>
      <c r="D96" s="2"/>
      <c r="E96" s="2"/>
      <c r="F96" s="2"/>
      <c r="G96" s="2"/>
      <c r="H96" s="2"/>
      <c r="I96" s="2"/>
      <c r="J96" s="2"/>
      <c r="K96" s="2"/>
      <c r="L96" s="2"/>
      <c r="M96" s="2"/>
      <c r="N96" s="2"/>
      <c r="O96" s="2"/>
      <c r="P96" s="2"/>
      <c r="Q96" s="2"/>
      <c r="R96" s="2"/>
    </row>
    <row r="127" spans="1:1" x14ac:dyDescent="0.25">
      <c r="A127" s="212" t="s">
        <v>181</v>
      </c>
    </row>
    <row r="128" spans="1:1" x14ac:dyDescent="0.25">
      <c r="A128" t="s">
        <v>36</v>
      </c>
    </row>
    <row r="129" spans="1:1" x14ac:dyDescent="0.25">
      <c r="A129" t="s">
        <v>37</v>
      </c>
    </row>
    <row r="131" spans="1:1" x14ac:dyDescent="0.25">
      <c r="A131" t="s">
        <v>175</v>
      </c>
    </row>
    <row r="132" spans="1:1" x14ac:dyDescent="0.25">
      <c r="A132" t="s">
        <v>177</v>
      </c>
    </row>
    <row r="133" spans="1:1" x14ac:dyDescent="0.25">
      <c r="A133" t="s">
        <v>176</v>
      </c>
    </row>
  </sheetData>
  <mergeCells count="36">
    <mergeCell ref="D64:E64"/>
    <mergeCell ref="F43:N43"/>
    <mergeCell ref="F53:P53"/>
    <mergeCell ref="C49:E49"/>
    <mergeCell ref="D51:E51"/>
    <mergeCell ref="F45:N45"/>
    <mergeCell ref="F62:N62"/>
    <mergeCell ref="I58:M58"/>
    <mergeCell ref="I60:J60"/>
    <mergeCell ref="F51:J51"/>
    <mergeCell ref="D43:E43"/>
    <mergeCell ref="C19:Q19"/>
    <mergeCell ref="J36:K36"/>
    <mergeCell ref="C13:D13"/>
    <mergeCell ref="C14:D14"/>
    <mergeCell ref="C41:E41"/>
    <mergeCell ref="C36:E36"/>
    <mergeCell ref="D38:E38"/>
    <mergeCell ref="C20:Q22"/>
    <mergeCell ref="C26:Q28"/>
    <mergeCell ref="C25:Q25"/>
    <mergeCell ref="E32:Q32"/>
    <mergeCell ref="F38:Q38"/>
    <mergeCell ref="C34:Q34"/>
    <mergeCell ref="J30:P30"/>
    <mergeCell ref="B2:Q2"/>
    <mergeCell ref="B3:Q3"/>
    <mergeCell ref="E11:F11"/>
    <mergeCell ref="C17:Q17"/>
    <mergeCell ref="E9:F9"/>
    <mergeCell ref="H9:M9"/>
    <mergeCell ref="H11:M11"/>
    <mergeCell ref="C16:Q16"/>
    <mergeCell ref="E7:H7"/>
    <mergeCell ref="E5:F5"/>
    <mergeCell ref="J5:K5"/>
  </mergeCells>
  <conditionalFormatting sqref="N35:Q35 N37:Q37 O36:Q36">
    <cfRule type="expression" dxfId="47" priority="35">
      <formula>$F$36="n"</formula>
    </cfRule>
  </conditionalFormatting>
  <conditionalFormatting sqref="J40:J42 K41:L41 N41">
    <cfRule type="expression" dxfId="46" priority="32">
      <formula>$F$41="n"</formula>
    </cfRule>
  </conditionalFormatting>
  <conditionalFormatting sqref="N48:P48 N50:O50 O49">
    <cfRule type="expression" dxfId="45" priority="31">
      <formula>$K$49="n"</formula>
    </cfRule>
  </conditionalFormatting>
  <conditionalFormatting sqref="J37:P37 J36:M36 O36:P36">
    <cfRule type="expression" dxfId="44" priority="23">
      <formula>$F$36="n"</formula>
    </cfRule>
    <cfRule type="expression" dxfId="43" priority="30">
      <formula>$F$36="n"</formula>
    </cfRule>
  </conditionalFormatting>
  <conditionalFormatting sqref="M42:O42 N41 O40">
    <cfRule type="expression" dxfId="42" priority="29">
      <formula>$F$41="n"</formula>
    </cfRule>
  </conditionalFormatting>
  <conditionalFormatting sqref="M48:M50">
    <cfRule type="expression" dxfId="41" priority="28">
      <formula>$K$49="n"</formula>
    </cfRule>
  </conditionalFormatting>
  <conditionalFormatting sqref="P49:P50">
    <cfRule type="expression" dxfId="40" priority="26">
      <formula>$F$36="n"</formula>
    </cfRule>
  </conditionalFormatting>
  <conditionalFormatting sqref="K41:L42">
    <cfRule type="expression" dxfId="39" priority="25">
      <formula>$F$36="n"</formula>
    </cfRule>
  </conditionalFormatting>
  <conditionalFormatting sqref="D51:P55">
    <cfRule type="expression" dxfId="38" priority="15">
      <formula>$F$49="n"</formula>
    </cfRule>
    <cfRule type="expression" dxfId="37" priority="24">
      <formula>$F$49="N"</formula>
    </cfRule>
  </conditionalFormatting>
  <conditionalFormatting sqref="D38:Q38">
    <cfRule type="expression" dxfId="36" priority="21">
      <formula>$F$36="n"</formula>
    </cfRule>
    <cfRule type="expression" dxfId="35" priority="22">
      <formula>$F$36="n"</formula>
    </cfRule>
  </conditionalFormatting>
  <conditionalFormatting sqref="D43:O45">
    <cfRule type="expression" dxfId="34" priority="19">
      <formula>$F$41="n"</formula>
    </cfRule>
    <cfRule type="expression" dxfId="33" priority="20">
      <formula>$F$41="n"</formula>
    </cfRule>
  </conditionalFormatting>
  <conditionalFormatting sqref="D43:O46">
    <cfRule type="expression" dxfId="32" priority="18">
      <formula>$F$41="n"</formula>
    </cfRule>
  </conditionalFormatting>
  <conditionalFormatting sqref="I50:P50 I49:M49 O49:P49">
    <cfRule type="expression" dxfId="31" priority="17">
      <formula>$F$49="n"</formula>
    </cfRule>
  </conditionalFormatting>
  <conditionalFormatting sqref="V38 J41:L41 P41">
    <cfRule type="expression" dxfId="30" priority="14">
      <formula>$F$41="n"</formula>
    </cfRule>
  </conditionalFormatting>
  <conditionalFormatting sqref="J42:P42 P41">
    <cfRule type="expression" dxfId="29" priority="13">
      <formula>$F$41="n"</formula>
    </cfRule>
  </conditionalFormatting>
  <conditionalFormatting sqref="J49:M49 O49:P49">
    <cfRule type="expression" dxfId="28" priority="16">
      <formula>$F$49="n"</formula>
    </cfRule>
  </conditionalFormatting>
  <conditionalFormatting sqref="D60:O62">
    <cfRule type="expression" dxfId="27" priority="10">
      <formula>$F$58="n"</formula>
    </cfRule>
    <cfRule type="expression" dxfId="26" priority="12">
      <formula>$F$58="n"</formula>
    </cfRule>
  </conditionalFormatting>
  <conditionalFormatting sqref="I58:M58">
    <cfRule type="expression" dxfId="25" priority="11">
      <formula>$F$58="n"</formula>
    </cfRule>
  </conditionalFormatting>
  <conditionalFormatting sqref="H58">
    <cfRule type="expression" dxfId="24" priority="9">
      <formula>$F$58="N"</formula>
    </cfRule>
  </conditionalFormatting>
  <conditionalFormatting sqref="K40:P40 O41:P41 O39:O43">
    <cfRule type="expression" dxfId="23" priority="8">
      <formula>$F$41="n"</formula>
    </cfRule>
  </conditionalFormatting>
  <conditionalFormatting sqref="K48:Q48 D56:H56">
    <cfRule type="expression" dxfId="22" priority="7">
      <formula>$F$49="n"</formula>
    </cfRule>
  </conditionalFormatting>
  <conditionalFormatting sqref="H30:P31">
    <cfRule type="expression" dxfId="21" priority="5">
      <formula>$F$30="n"</formula>
    </cfRule>
    <cfRule type="expression" dxfId="20" priority="6">
      <formula>$F$30="n"</formula>
    </cfRule>
  </conditionalFormatting>
  <conditionalFormatting sqref="C32:Q32">
    <cfRule type="expression" dxfId="19" priority="4">
      <formula>$F$30="N"</formula>
    </cfRule>
  </conditionalFormatting>
  <conditionalFormatting sqref="E32:Q32">
    <cfRule type="expression" dxfId="18" priority="3">
      <formula>$F$30="n"</formula>
    </cfRule>
  </conditionalFormatting>
  <conditionalFormatting sqref="M49:P49">
    <cfRule type="expression" dxfId="17" priority="2">
      <formula>$K$49="n"</formula>
    </cfRule>
  </conditionalFormatting>
  <conditionalFormatting sqref="F41">
    <cfRule type="expression" dxfId="16" priority="1">
      <formula>$F$41="N"</formula>
    </cfRule>
  </conditionalFormatting>
  <dataValidations count="3">
    <dataValidation type="list" allowBlank="1" showInputMessage="1" showErrorMessage="1" sqref="E7">
      <formula1>$C$77:$C$78</formula1>
    </dataValidation>
    <dataValidation type="list" allowBlank="1" showInputMessage="1" showErrorMessage="1" promptTitle="Please Select" prompt="from List" sqref="F36:G37 F49:G50 F41:G42 K49:L50 F58:G59 F30:F31 O11">
      <formula1>YN</formula1>
    </dataValidation>
    <dataValidation type="list" allowBlank="1" showInputMessage="1" showErrorMessage="1" promptTitle="Please Select" prompt="from List" sqref="P36:P37 K41:L42 P49:P50">
      <formula1>$A$127:$A$129</formula1>
    </dataValidation>
  </dataValidations>
  <pageMargins left="0.7" right="0.7" top="0.75" bottom="0.7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6"/>
  <sheetViews>
    <sheetView showGridLines="0" workbookViewId="0">
      <selection activeCell="Q24" sqref="Q24"/>
    </sheetView>
  </sheetViews>
  <sheetFormatPr defaultRowHeight="15" x14ac:dyDescent="0.25"/>
  <cols>
    <col min="1" max="1" width="3.7109375" customWidth="1"/>
    <col min="2" max="2" width="11" customWidth="1"/>
    <col min="4" max="4" width="11" customWidth="1"/>
    <col min="5" max="5" width="8.5703125" customWidth="1"/>
    <col min="7" max="7" width="9.7109375" bestFit="1" customWidth="1"/>
    <col min="8" max="8" width="5" customWidth="1"/>
    <col min="9" max="9" width="8.28515625" customWidth="1"/>
    <col min="10" max="10" width="8" customWidth="1"/>
    <col min="11" max="11" width="4.140625" customWidth="1"/>
    <col min="12" max="12" width="2.85546875" customWidth="1"/>
    <col min="14" max="14" width="10.42578125" customWidth="1"/>
    <col min="15" max="15" width="10" customWidth="1"/>
    <col min="17" max="17" width="11.28515625" customWidth="1"/>
    <col min="18" max="18" width="9.140625" customWidth="1"/>
    <col min="19" max="19" width="10.140625" customWidth="1"/>
    <col min="20" max="20" width="3.28515625" customWidth="1"/>
  </cols>
  <sheetData>
    <row r="1" spans="2:28" ht="15.75" thickBot="1" x14ac:dyDescent="0.3">
      <c r="B1" s="8"/>
      <c r="C1" s="26"/>
      <c r="D1" s="8"/>
      <c r="E1" s="8"/>
      <c r="F1" s="8"/>
      <c r="G1" s="8"/>
      <c r="H1" s="8"/>
      <c r="I1" s="8"/>
      <c r="J1" s="8"/>
    </row>
    <row r="2" spans="2:28" ht="18.75" x14ac:dyDescent="0.3">
      <c r="B2" s="3"/>
      <c r="C2" s="4"/>
      <c r="D2" s="4"/>
      <c r="E2" s="4"/>
      <c r="F2" s="4"/>
      <c r="G2" s="4"/>
      <c r="H2" s="4"/>
      <c r="I2" s="4"/>
      <c r="J2" s="5"/>
      <c r="L2" s="412" t="s">
        <v>222</v>
      </c>
      <c r="M2" s="413"/>
      <c r="N2" s="413"/>
      <c r="O2" s="413"/>
      <c r="P2" s="413"/>
      <c r="Q2" s="413"/>
      <c r="R2" s="413"/>
      <c r="S2" s="413"/>
      <c r="T2" s="414"/>
    </row>
    <row r="3" spans="2:28" ht="19.5" thickBot="1" x14ac:dyDescent="0.35">
      <c r="B3" s="6"/>
      <c r="C3" s="40"/>
      <c r="D3" s="40" t="str">
        <f>Request!E5</f>
        <v/>
      </c>
      <c r="E3" s="40"/>
      <c r="F3" s="40"/>
      <c r="G3" s="312">
        <f>Request!E13</f>
        <v>0</v>
      </c>
      <c r="H3" s="40"/>
      <c r="I3" s="40"/>
      <c r="J3" s="9"/>
      <c r="L3" s="313"/>
      <c r="M3" s="314"/>
      <c r="N3" s="76" t="str">
        <f>Request!E5</f>
        <v/>
      </c>
      <c r="O3" s="314"/>
      <c r="P3" s="314"/>
      <c r="Q3" s="315">
        <f>Request!E13</f>
        <v>0</v>
      </c>
      <c r="R3" s="314"/>
      <c r="S3" s="314"/>
      <c r="T3" s="316"/>
    </row>
    <row r="4" spans="2:28" ht="13.5" customHeight="1" thickBot="1" x14ac:dyDescent="0.35">
      <c r="B4" s="6"/>
      <c r="C4" s="325"/>
      <c r="D4" s="325"/>
      <c r="E4" s="325"/>
      <c r="F4" s="325"/>
      <c r="G4" s="325"/>
      <c r="H4" s="325"/>
      <c r="I4" s="325"/>
      <c r="J4" s="9"/>
      <c r="L4" s="415" t="s">
        <v>167</v>
      </c>
      <c r="M4" s="416"/>
      <c r="N4" s="416"/>
      <c r="O4" s="416"/>
      <c r="P4" s="416"/>
      <c r="Q4" s="416"/>
      <c r="R4" s="416"/>
      <c r="S4" s="416"/>
      <c r="T4" s="417"/>
    </row>
    <row r="5" spans="2:28" ht="18.75" x14ac:dyDescent="0.3">
      <c r="B5" s="6"/>
      <c r="C5" s="420" t="s">
        <v>233</v>
      </c>
      <c r="D5" s="420"/>
      <c r="E5" s="420"/>
      <c r="F5" s="420"/>
      <c r="G5" s="420"/>
      <c r="H5" s="420"/>
      <c r="I5" s="325"/>
      <c r="J5" s="9"/>
      <c r="L5" s="191"/>
      <c r="M5" s="321"/>
      <c r="N5" s="304"/>
      <c r="O5" s="304"/>
      <c r="P5" s="304"/>
      <c r="Q5" s="304"/>
      <c r="R5" s="300"/>
      <c r="S5" s="304"/>
      <c r="T5" s="192"/>
    </row>
    <row r="6" spans="2:28" ht="19.5" thickBot="1" x14ac:dyDescent="0.35">
      <c r="B6" s="49"/>
      <c r="C6" s="40"/>
      <c r="D6" s="40"/>
      <c r="E6" s="331"/>
      <c r="F6" s="13"/>
      <c r="G6" s="8"/>
      <c r="H6" s="40"/>
      <c r="I6" s="40"/>
      <c r="J6" s="45"/>
      <c r="L6" s="39"/>
      <c r="M6" s="40"/>
      <c r="N6" s="40"/>
      <c r="O6" s="40"/>
      <c r="P6" s="304"/>
      <c r="Q6" s="64"/>
      <c r="R6" s="40"/>
      <c r="S6" s="8"/>
      <c r="T6" s="9"/>
    </row>
    <row r="7" spans="2:28" ht="15.75" thickBot="1" x14ac:dyDescent="0.3">
      <c r="B7" s="49"/>
      <c r="C7" s="40"/>
      <c r="D7" s="40"/>
      <c r="E7" s="40"/>
      <c r="F7" s="40"/>
      <c r="G7" s="309">
        <f>Request!M66</f>
        <v>0</v>
      </c>
      <c r="H7" s="308" t="s">
        <v>217</v>
      </c>
      <c r="I7" s="308"/>
      <c r="J7" s="9"/>
      <c r="L7" s="39"/>
      <c r="M7" s="40"/>
      <c r="N7" s="322" t="s">
        <v>185</v>
      </c>
      <c r="O7" s="307">
        <f>IF(R7="Y",Request!H41,0)</f>
        <v>0</v>
      </c>
      <c r="P7" s="40"/>
      <c r="Q7" s="304" t="s">
        <v>33</v>
      </c>
      <c r="R7" s="29" t="s">
        <v>37</v>
      </c>
      <c r="S7" s="40"/>
      <c r="T7" s="45"/>
    </row>
    <row r="8" spans="2:28" ht="14.25" customHeight="1" thickBot="1" x14ac:dyDescent="0.3">
      <c r="B8" s="49"/>
      <c r="C8" s="322"/>
      <c r="D8" s="11"/>
      <c r="E8" s="8"/>
      <c r="F8" s="13"/>
      <c r="G8" s="11"/>
      <c r="H8" s="11"/>
      <c r="I8" s="11"/>
      <c r="J8" s="9"/>
      <c r="L8" s="39"/>
      <c r="M8" s="40"/>
      <c r="N8" s="322"/>
      <c r="O8" s="321"/>
      <c r="P8" s="40"/>
      <c r="Q8" s="40"/>
      <c r="R8" s="40"/>
      <c r="S8" s="40"/>
      <c r="T8" s="9"/>
    </row>
    <row r="9" spans="2:28" ht="15.75" thickBot="1" x14ac:dyDescent="0.3">
      <c r="B9" s="49" t="s">
        <v>30</v>
      </c>
      <c r="C9" s="418" t="s">
        <v>207</v>
      </c>
      <c r="D9" s="419"/>
      <c r="E9" s="8"/>
      <c r="F9" s="322" t="s">
        <v>174</v>
      </c>
      <c r="G9" s="50">
        <v>0</v>
      </c>
      <c r="H9" s="64"/>
      <c r="I9" s="64"/>
      <c r="J9" s="45"/>
      <c r="L9" s="39"/>
      <c r="M9" s="40"/>
      <c r="N9" s="304"/>
      <c r="O9" s="190"/>
      <c r="P9" s="304"/>
      <c r="Q9" s="40"/>
      <c r="R9" s="40"/>
      <c r="S9" s="40"/>
      <c r="T9" s="9"/>
      <c r="Z9" s="338">
        <f>IF(O10="Dean",O7,0)</f>
        <v>0</v>
      </c>
      <c r="AA9" s="338">
        <f>IF(O10="F&amp;A",O7,0)</f>
        <v>0</v>
      </c>
      <c r="AB9" s="338">
        <f>IF(O10="F&amp;A",O7,0)</f>
        <v>0</v>
      </c>
    </row>
    <row r="10" spans="2:28" ht="18" customHeight="1" thickBot="1" x14ac:dyDescent="0.3">
      <c r="B10" s="49"/>
      <c r="C10" s="11"/>
      <c r="D10" s="11"/>
      <c r="E10" s="8"/>
      <c r="F10" s="322"/>
      <c r="G10" s="224"/>
      <c r="H10" s="64"/>
      <c r="I10" s="64"/>
      <c r="J10" s="45"/>
      <c r="L10" s="49"/>
      <c r="M10" s="322"/>
      <c r="N10" s="306" t="s">
        <v>172</v>
      </c>
      <c r="O10" s="401" t="s">
        <v>178</v>
      </c>
      <c r="P10" s="403"/>
      <c r="Q10" s="40"/>
      <c r="R10" s="40"/>
      <c r="S10" s="8"/>
      <c r="T10" s="45"/>
      <c r="Z10" s="338"/>
      <c r="AA10" s="338"/>
      <c r="AB10" s="338"/>
    </row>
    <row r="11" spans="2:28" ht="15.75" thickBot="1" x14ac:dyDescent="0.3">
      <c r="B11" s="49" t="s">
        <v>22</v>
      </c>
      <c r="C11" s="73">
        <v>500100</v>
      </c>
      <c r="D11" s="322" t="s">
        <v>172</v>
      </c>
      <c r="E11" s="73">
        <v>10001</v>
      </c>
      <c r="F11" s="322" t="s">
        <v>25</v>
      </c>
      <c r="G11" s="73">
        <v>500100</v>
      </c>
      <c r="H11" s="11"/>
      <c r="I11" s="11"/>
      <c r="J11" s="9"/>
      <c r="L11" s="49"/>
      <c r="M11" s="322"/>
      <c r="N11" s="11"/>
      <c r="O11" s="222"/>
      <c r="P11" s="40"/>
      <c r="Q11" s="40"/>
      <c r="R11" s="8"/>
      <c r="S11" s="8"/>
      <c r="T11" s="45"/>
      <c r="Z11" s="338"/>
      <c r="AA11" s="338"/>
      <c r="AB11" s="338"/>
    </row>
    <row r="12" spans="2:28" ht="18" customHeight="1" thickBot="1" x14ac:dyDescent="0.3">
      <c r="B12" s="49"/>
      <c r="C12" s="11"/>
      <c r="D12" s="321"/>
      <c r="E12" s="11"/>
      <c r="F12" s="322"/>
      <c r="G12" s="11"/>
      <c r="H12" s="11"/>
      <c r="I12" s="11"/>
      <c r="J12" s="9"/>
      <c r="L12" s="415" t="s">
        <v>39</v>
      </c>
      <c r="M12" s="416"/>
      <c r="N12" s="416"/>
      <c r="O12" s="416"/>
      <c r="P12" s="416"/>
      <c r="Q12" s="416"/>
      <c r="R12" s="416"/>
      <c r="S12" s="416"/>
      <c r="T12" s="417"/>
      <c r="Z12" s="338"/>
      <c r="AA12" s="338"/>
      <c r="AB12" s="338"/>
    </row>
    <row r="13" spans="2:28" x14ac:dyDescent="0.25">
      <c r="B13" s="39"/>
      <c r="C13" s="40"/>
      <c r="D13" s="8"/>
      <c r="E13" s="11"/>
      <c r="F13" s="8"/>
      <c r="G13" s="11" t="s">
        <v>6</v>
      </c>
      <c r="H13" s="321"/>
      <c r="I13" s="321"/>
      <c r="J13" s="9"/>
      <c r="L13" s="191"/>
      <c r="M13" s="321"/>
      <c r="N13" s="304"/>
      <c r="O13" s="304"/>
      <c r="P13" s="304"/>
      <c r="Q13" s="304"/>
      <c r="R13" s="304"/>
      <c r="S13" s="304"/>
      <c r="T13" s="192"/>
      <c r="Z13" s="338"/>
      <c r="AA13" s="338"/>
      <c r="AB13" s="338"/>
    </row>
    <row r="14" spans="2:28" ht="15.75" thickBot="1" x14ac:dyDescent="0.3">
      <c r="B14" s="39"/>
      <c r="C14" s="321"/>
      <c r="D14" s="321"/>
      <c r="E14" s="321"/>
      <c r="F14" s="321"/>
      <c r="G14" s="321"/>
      <c r="H14" s="8"/>
      <c r="I14" s="8"/>
      <c r="J14" s="192"/>
      <c r="L14" s="39"/>
      <c r="M14" s="40"/>
      <c r="N14" s="40"/>
      <c r="O14" s="40"/>
      <c r="P14" s="304"/>
      <c r="Q14" s="40"/>
      <c r="R14" s="40"/>
      <c r="S14" s="8"/>
      <c r="T14" s="9"/>
      <c r="Z14" s="338"/>
      <c r="AA14" s="338"/>
      <c r="AB14" s="338"/>
    </row>
    <row r="15" spans="2:28" ht="15.75" thickBot="1" x14ac:dyDescent="0.3">
      <c r="B15" s="49" t="s">
        <v>30</v>
      </c>
      <c r="C15" s="418" t="s">
        <v>177</v>
      </c>
      <c r="D15" s="419"/>
      <c r="E15" s="11"/>
      <c r="F15" s="322" t="s">
        <v>218</v>
      </c>
      <c r="G15" s="50">
        <v>0</v>
      </c>
      <c r="H15" s="40"/>
      <c r="I15" s="299">
        <f>G7-G9-G15</f>
        <v>0</v>
      </c>
      <c r="J15" s="45"/>
      <c r="L15" s="39"/>
      <c r="M15" s="40"/>
      <c r="N15" s="322" t="s">
        <v>185</v>
      </c>
      <c r="O15" s="307">
        <f>IF(R15="Y",Request!H36,0)</f>
        <v>0</v>
      </c>
      <c r="P15" s="40"/>
      <c r="Q15" s="304" t="s">
        <v>33</v>
      </c>
      <c r="R15" s="29" t="s">
        <v>37</v>
      </c>
      <c r="S15" s="40"/>
      <c r="T15" s="45"/>
      <c r="Z15" s="338"/>
      <c r="AA15" s="338"/>
      <c r="AB15" s="338"/>
    </row>
    <row r="16" spans="2:28" ht="13.5" customHeight="1" thickBot="1" x14ac:dyDescent="0.3">
      <c r="B16" s="49"/>
      <c r="C16" s="11"/>
      <c r="D16" s="11"/>
      <c r="E16" s="11"/>
      <c r="F16" s="322"/>
      <c r="G16" s="224"/>
      <c r="H16" s="64"/>
      <c r="I16" s="64"/>
      <c r="J16" s="45"/>
      <c r="L16" s="39"/>
      <c r="M16" s="40"/>
      <c r="N16" s="322"/>
      <c r="O16" s="321"/>
      <c r="P16" s="40"/>
      <c r="Q16" s="40"/>
      <c r="R16" s="40"/>
      <c r="S16" s="40"/>
      <c r="T16" s="9"/>
      <c r="Z16" s="338"/>
      <c r="AA16" s="338"/>
      <c r="AB16" s="338"/>
    </row>
    <row r="17" spans="2:28" ht="15.75" thickBot="1" x14ac:dyDescent="0.3">
      <c r="B17" s="49" t="s">
        <v>22</v>
      </c>
      <c r="C17" s="73">
        <v>20368</v>
      </c>
      <c r="D17" s="322" t="s">
        <v>172</v>
      </c>
      <c r="E17" s="73">
        <v>20368</v>
      </c>
      <c r="F17" s="322" t="s">
        <v>25</v>
      </c>
      <c r="G17" s="73">
        <v>500100</v>
      </c>
      <c r="H17" s="64"/>
      <c r="I17" s="64"/>
      <c r="J17" s="45"/>
      <c r="L17" s="39"/>
      <c r="M17" s="40"/>
      <c r="N17" s="304"/>
      <c r="O17" s="190"/>
      <c r="P17" s="304"/>
      <c r="Q17" s="40"/>
      <c r="R17" s="40"/>
      <c r="S17" s="40"/>
      <c r="T17" s="9"/>
      <c r="Z17" s="338"/>
      <c r="AA17" s="338"/>
      <c r="AB17" s="338"/>
    </row>
    <row r="18" spans="2:28" ht="15.75" customHeight="1" thickBot="1" x14ac:dyDescent="0.3">
      <c r="B18" s="49"/>
      <c r="C18" s="11"/>
      <c r="D18" s="322"/>
      <c r="E18" s="11"/>
      <c r="F18" s="322"/>
      <c r="G18" s="11"/>
      <c r="H18" s="64"/>
      <c r="I18" s="64"/>
      <c r="J18" s="45"/>
      <c r="L18" s="39"/>
      <c r="M18" s="40"/>
      <c r="N18" s="306" t="s">
        <v>172</v>
      </c>
      <c r="O18" s="401" t="s">
        <v>207</v>
      </c>
      <c r="P18" s="403"/>
      <c r="Q18" s="40"/>
      <c r="R18" s="40"/>
      <c r="S18" s="40"/>
      <c r="T18" s="9"/>
      <c r="Z18" s="338">
        <f>IF(O18="Dean",O15,0)</f>
        <v>0</v>
      </c>
      <c r="AA18" s="338">
        <f>IF(O18="F&amp;A",O15,0)</f>
        <v>0</v>
      </c>
      <c r="AB18" s="338">
        <f>IF(O18="F&amp;A",O15,0)</f>
        <v>0</v>
      </c>
    </row>
    <row r="19" spans="2:28" ht="17.25" customHeight="1" thickBot="1" x14ac:dyDescent="0.3">
      <c r="B19" s="49"/>
      <c r="C19" s="11"/>
      <c r="D19" s="322"/>
      <c r="E19" s="11"/>
      <c r="F19" s="322"/>
      <c r="G19" s="11"/>
      <c r="H19" s="64"/>
      <c r="I19" s="64"/>
      <c r="J19" s="45"/>
      <c r="L19" s="39"/>
      <c r="M19" s="40"/>
      <c r="N19" s="306"/>
      <c r="O19" s="303"/>
      <c r="P19" s="303"/>
      <c r="Q19" s="40"/>
      <c r="R19" s="40"/>
      <c r="S19" s="40"/>
      <c r="T19" s="9"/>
      <c r="Z19" s="338"/>
      <c r="AA19" s="338"/>
      <c r="AB19" s="338"/>
    </row>
    <row r="20" spans="2:28" ht="15" customHeight="1" thickBot="1" x14ac:dyDescent="0.3">
      <c r="B20" s="191"/>
      <c r="C20" s="321"/>
      <c r="D20" s="321"/>
      <c r="E20" s="321"/>
      <c r="F20" s="321"/>
      <c r="G20" s="321"/>
      <c r="H20" s="8"/>
      <c r="I20" s="8"/>
      <c r="J20" s="192"/>
      <c r="L20" s="415" t="s">
        <v>198</v>
      </c>
      <c r="M20" s="416"/>
      <c r="N20" s="416"/>
      <c r="O20" s="416"/>
      <c r="P20" s="416"/>
      <c r="Q20" s="416"/>
      <c r="R20" s="416"/>
      <c r="S20" s="416"/>
      <c r="T20" s="417"/>
      <c r="Z20" s="338"/>
      <c r="AA20" s="338"/>
      <c r="AB20" s="338"/>
    </row>
    <row r="21" spans="2:28" ht="15.75" thickBot="1" x14ac:dyDescent="0.3">
      <c r="B21" s="39"/>
      <c r="C21" s="321"/>
      <c r="D21" s="321"/>
      <c r="E21" s="321"/>
      <c r="F21" s="321"/>
      <c r="G21" s="321"/>
      <c r="H21" s="8"/>
      <c r="I21" s="8"/>
      <c r="J21" s="192"/>
      <c r="L21" s="191"/>
      <c r="M21" s="321"/>
      <c r="N21" s="304"/>
      <c r="O21" s="304"/>
      <c r="P21" s="304"/>
      <c r="Q21" s="304"/>
      <c r="R21" s="304"/>
      <c r="S21" s="304"/>
      <c r="T21" s="192"/>
      <c r="Z21" s="338"/>
      <c r="AA21" s="338"/>
      <c r="AB21" s="338"/>
    </row>
    <row r="22" spans="2:28" ht="15.75" thickBot="1" x14ac:dyDescent="0.3">
      <c r="B22" s="49" t="s">
        <v>30</v>
      </c>
      <c r="C22" s="418" t="s">
        <v>210</v>
      </c>
      <c r="D22" s="419"/>
      <c r="E22" s="11"/>
      <c r="F22" s="322" t="s">
        <v>218</v>
      </c>
      <c r="G22" s="50">
        <v>0</v>
      </c>
      <c r="H22" s="64"/>
      <c r="I22" s="299">
        <f>I15-G22</f>
        <v>0</v>
      </c>
      <c r="J22" s="45"/>
      <c r="L22" s="39"/>
      <c r="M22" s="40"/>
      <c r="N22" s="40"/>
      <c r="O22" s="40"/>
      <c r="P22" s="304"/>
      <c r="Q22" s="40"/>
      <c r="R22" s="40"/>
      <c r="S22" s="8"/>
      <c r="T22" s="9"/>
      <c r="Z22" s="338"/>
      <c r="AA22" s="338"/>
      <c r="AB22" s="338"/>
    </row>
    <row r="23" spans="2:28" ht="14.25" customHeight="1" thickBot="1" x14ac:dyDescent="0.3">
      <c r="B23" s="49"/>
      <c r="C23" s="11"/>
      <c r="D23" s="11"/>
      <c r="E23" s="11"/>
      <c r="F23" s="322"/>
      <c r="G23" s="224"/>
      <c r="H23" s="64"/>
      <c r="I23" s="64"/>
      <c r="J23" s="45"/>
      <c r="L23" s="39"/>
      <c r="M23" s="40"/>
      <c r="N23" s="305" t="s">
        <v>185</v>
      </c>
      <c r="O23" s="307">
        <f>IF(R23="Y",Request!H57,0)</f>
        <v>0</v>
      </c>
      <c r="P23" s="40"/>
      <c r="Q23" s="304" t="s">
        <v>33</v>
      </c>
      <c r="R23" s="29" t="s">
        <v>37</v>
      </c>
      <c r="S23" s="40"/>
      <c r="T23" s="45"/>
      <c r="Z23" s="338"/>
      <c r="AA23" s="338"/>
      <c r="AB23" s="338"/>
    </row>
    <row r="24" spans="2:28" ht="15.75" thickBot="1" x14ac:dyDescent="0.3">
      <c r="B24" s="49" t="s">
        <v>22</v>
      </c>
      <c r="C24" s="73">
        <v>26583</v>
      </c>
      <c r="D24" s="322" t="s">
        <v>172</v>
      </c>
      <c r="E24" s="73">
        <v>26583</v>
      </c>
      <c r="F24" s="322" t="s">
        <v>25</v>
      </c>
      <c r="G24" s="73">
        <v>500100</v>
      </c>
      <c r="H24" s="11"/>
      <c r="I24" s="11"/>
      <c r="J24" s="9"/>
      <c r="L24" s="39"/>
      <c r="M24" s="40"/>
      <c r="N24" s="304"/>
      <c r="O24" s="190"/>
      <c r="P24" s="304"/>
      <c r="Q24" s="40"/>
      <c r="R24" s="40"/>
      <c r="S24" s="40"/>
      <c r="T24" s="9"/>
      <c r="Z24" s="338"/>
      <c r="AA24" s="338"/>
      <c r="AB24" s="338"/>
    </row>
    <row r="25" spans="2:28" x14ac:dyDescent="0.25">
      <c r="B25" s="49"/>
      <c r="C25" s="11"/>
      <c r="D25" s="322"/>
      <c r="E25" s="11"/>
      <c r="F25" s="322"/>
      <c r="G25" s="11"/>
      <c r="H25" s="11"/>
      <c r="I25" s="11"/>
      <c r="J25" s="9"/>
      <c r="L25" s="39"/>
      <c r="M25" s="40"/>
      <c r="N25" s="321"/>
      <c r="O25" s="323"/>
      <c r="P25" s="321"/>
      <c r="Q25" s="40"/>
      <c r="R25" s="40"/>
      <c r="S25" s="40"/>
      <c r="T25" s="9"/>
      <c r="Z25" s="338"/>
      <c r="AA25" s="338"/>
      <c r="AB25" s="338"/>
    </row>
    <row r="26" spans="2:28" ht="6" customHeight="1" thickBot="1" x14ac:dyDescent="0.3">
      <c r="B26" s="191"/>
      <c r="C26" s="321"/>
      <c r="D26" s="321"/>
      <c r="E26" s="321"/>
      <c r="F26" s="321"/>
      <c r="G26" s="321"/>
      <c r="H26" s="8"/>
      <c r="I26" s="8"/>
      <c r="J26" s="192"/>
      <c r="L26" s="39"/>
      <c r="M26" s="40"/>
      <c r="N26" s="304"/>
      <c r="O26" s="190"/>
      <c r="P26" s="304"/>
      <c r="Q26" s="40"/>
      <c r="R26" s="40"/>
      <c r="S26" s="40"/>
      <c r="T26" s="9"/>
      <c r="Z26" s="338"/>
      <c r="AA26" s="338"/>
      <c r="AB26" s="338"/>
    </row>
    <row r="27" spans="2:28" ht="14.25" customHeight="1" thickBot="1" x14ac:dyDescent="0.3">
      <c r="B27" s="49" t="s">
        <v>30</v>
      </c>
      <c r="C27" s="401" t="s">
        <v>38</v>
      </c>
      <c r="D27" s="403"/>
      <c r="E27" s="11"/>
      <c r="F27" s="322" t="s">
        <v>218</v>
      </c>
      <c r="G27" s="50">
        <v>0</v>
      </c>
      <c r="H27" s="64"/>
      <c r="I27" s="299">
        <f>I22-G27</f>
        <v>0</v>
      </c>
      <c r="J27" s="45"/>
      <c r="L27" s="39"/>
      <c r="M27" s="40"/>
      <c r="N27" s="304"/>
      <c r="O27" s="190"/>
      <c r="P27" s="304"/>
      <c r="Q27" s="40"/>
      <c r="R27" s="40"/>
      <c r="S27" s="40"/>
      <c r="T27" s="9"/>
      <c r="Z27" s="338"/>
      <c r="AA27" s="338"/>
      <c r="AB27" s="338"/>
    </row>
    <row r="28" spans="2:28" ht="16.5" customHeight="1" thickBot="1" x14ac:dyDescent="0.3">
      <c r="B28" s="39"/>
      <c r="C28" s="40"/>
      <c r="D28" s="40"/>
      <c r="E28" s="40"/>
      <c r="F28" s="40"/>
      <c r="G28" s="40"/>
      <c r="H28" s="40"/>
      <c r="I28" s="40"/>
      <c r="J28" s="9"/>
      <c r="L28" s="39"/>
      <c r="M28" s="40"/>
      <c r="N28" s="306" t="s">
        <v>172</v>
      </c>
      <c r="O28" s="401" t="s">
        <v>178</v>
      </c>
      <c r="P28" s="403"/>
      <c r="Q28" s="40"/>
      <c r="R28" s="40"/>
      <c r="S28" s="40"/>
      <c r="T28" s="9"/>
      <c r="Z28" s="338">
        <f>IF(O28="Dean",O22,0)</f>
        <v>0</v>
      </c>
      <c r="AA28" s="338">
        <f>IF(O28="F&amp;A",O23,0)</f>
        <v>0</v>
      </c>
      <c r="AB28" s="338">
        <f>IF(28="F&amp;A",23,0)</f>
        <v>0</v>
      </c>
    </row>
    <row r="29" spans="2:28" ht="17.25" customHeight="1" thickBot="1" x14ac:dyDescent="0.3">
      <c r="B29" s="49" t="s">
        <v>22</v>
      </c>
      <c r="C29" s="29">
        <v>503000</v>
      </c>
      <c r="D29" s="321" t="s">
        <v>172</v>
      </c>
      <c r="E29" s="29">
        <v>1001</v>
      </c>
      <c r="F29" s="322" t="s">
        <v>25</v>
      </c>
      <c r="G29" s="29">
        <v>503000</v>
      </c>
      <c r="H29" s="11"/>
      <c r="I29" s="11"/>
      <c r="J29" s="9"/>
      <c r="L29" s="39"/>
      <c r="M29" s="40"/>
      <c r="N29" s="306"/>
      <c r="O29" s="11"/>
      <c r="P29" s="11"/>
      <c r="Q29" s="40"/>
      <c r="R29" s="40"/>
      <c r="S29" s="40"/>
      <c r="T29" s="9"/>
      <c r="Z29" s="338"/>
      <c r="AA29" s="338"/>
      <c r="AB29" s="338"/>
    </row>
    <row r="30" spans="2:28" ht="15.75" customHeight="1" thickBot="1" x14ac:dyDescent="0.3">
      <c r="B30" s="49"/>
      <c r="C30" s="11"/>
      <c r="D30" s="322"/>
      <c r="E30" s="8"/>
      <c r="F30" s="322"/>
      <c r="G30" s="40"/>
      <c r="H30" s="40"/>
      <c r="I30" s="40"/>
      <c r="J30" s="9"/>
      <c r="L30" s="194"/>
      <c r="M30" s="31"/>
      <c r="N30" s="227"/>
      <c r="O30" s="228"/>
      <c r="P30" s="228"/>
      <c r="Q30" s="31"/>
      <c r="R30" s="227" t="s">
        <v>229</v>
      </c>
      <c r="S30" s="330">
        <f>G32</f>
        <v>0</v>
      </c>
      <c r="T30" s="32"/>
      <c r="Z30" s="338"/>
      <c r="AA30" s="338"/>
      <c r="AB30" s="338"/>
    </row>
    <row r="31" spans="2:28" ht="15.75" customHeight="1" thickBot="1" x14ac:dyDescent="0.3">
      <c r="B31" s="49"/>
      <c r="C31" s="11"/>
      <c r="D31" s="322"/>
      <c r="E31" s="8"/>
      <c r="F31" s="322"/>
      <c r="G31" s="40"/>
      <c r="H31" s="40"/>
      <c r="I31" s="40"/>
      <c r="J31" s="9"/>
      <c r="L31" s="33"/>
      <c r="M31" s="21"/>
      <c r="N31" s="21"/>
      <c r="O31" s="21"/>
      <c r="P31" s="21"/>
      <c r="Q31" s="21"/>
      <c r="R31" s="195" t="s">
        <v>221</v>
      </c>
      <c r="S31" s="329">
        <f>O7+O15+O22</f>
        <v>0</v>
      </c>
      <c r="T31" s="34"/>
      <c r="Z31" s="338">
        <f>SUM(Z9:Z29)</f>
        <v>0</v>
      </c>
      <c r="AA31" s="338">
        <f>SUM(AA9:AA29)</f>
        <v>0</v>
      </c>
      <c r="AB31" s="338">
        <f>SUM(AB9:AB29)</f>
        <v>0</v>
      </c>
    </row>
    <row r="32" spans="2:28" ht="15.75" customHeight="1" thickBot="1" x14ac:dyDescent="0.3">
      <c r="B32" s="39"/>
      <c r="C32" s="40"/>
      <c r="D32" s="40"/>
      <c r="E32" s="40"/>
      <c r="F32" s="40"/>
      <c r="G32" s="29">
        <f>G9+G15+G22+G27</f>
        <v>0</v>
      </c>
      <c r="H32" s="166" t="s">
        <v>226</v>
      </c>
      <c r="I32" s="166"/>
      <c r="J32" s="45"/>
      <c r="L32" s="33"/>
      <c r="M32" s="21"/>
      <c r="N32" s="21"/>
      <c r="O32" s="21"/>
      <c r="P32" s="21"/>
      <c r="Q32" s="21"/>
      <c r="R32" s="328" t="s">
        <v>230</v>
      </c>
      <c r="S32" s="330">
        <f>S30-S31</f>
        <v>0</v>
      </c>
      <c r="T32" s="34"/>
      <c r="Z32" s="337"/>
      <c r="AA32" s="337"/>
      <c r="AB32" s="337"/>
    </row>
    <row r="33" spans="2:28" ht="14.25" customHeight="1" thickBot="1" x14ac:dyDescent="0.3">
      <c r="B33" s="39"/>
      <c r="C33" s="40"/>
      <c r="D33" s="40"/>
      <c r="E33" s="40"/>
      <c r="F33" s="40"/>
      <c r="G33" s="11"/>
      <c r="H33" s="166" t="s">
        <v>228</v>
      </c>
      <c r="I33" s="321"/>
      <c r="J33" s="45"/>
      <c r="L33" s="33"/>
      <c r="M33" s="208"/>
      <c r="N33" s="208"/>
      <c r="O33" s="208"/>
      <c r="P33" s="208"/>
      <c r="Q33" s="208"/>
      <c r="R33" s="208"/>
      <c r="S33" s="21"/>
      <c r="T33" s="34"/>
      <c r="Z33" s="337"/>
      <c r="AA33" s="337"/>
      <c r="AB33" s="337"/>
    </row>
    <row r="34" spans="2:28" ht="20.25" customHeight="1" thickBot="1" x14ac:dyDescent="0.3">
      <c r="B34" s="3"/>
      <c r="C34" s="4"/>
      <c r="D34" s="4"/>
      <c r="E34" s="4"/>
      <c r="F34" s="4"/>
      <c r="G34" s="4"/>
      <c r="H34" s="4"/>
      <c r="I34" s="4"/>
      <c r="J34" s="5"/>
      <c r="L34" s="193"/>
      <c r="M34" s="328"/>
      <c r="N34" s="21" t="s">
        <v>19</v>
      </c>
      <c r="O34" s="21"/>
      <c r="P34" s="21"/>
      <c r="Q34" s="21"/>
      <c r="R34" s="208" t="s">
        <v>165</v>
      </c>
      <c r="S34" s="21"/>
      <c r="T34" s="34"/>
    </row>
    <row r="35" spans="2:28" ht="16.5" customHeight="1" thickBot="1" x14ac:dyDescent="0.3">
      <c r="B35" s="6"/>
      <c r="C35" s="8"/>
      <c r="D35" s="8"/>
      <c r="E35" s="8"/>
      <c r="F35" s="335">
        <f>S32</f>
        <v>0</v>
      </c>
      <c r="G35" s="190" t="s">
        <v>231</v>
      </c>
      <c r="H35" s="8"/>
      <c r="J35" s="9"/>
      <c r="L35" s="41"/>
      <c r="M35" s="334"/>
      <c r="N35" s="21"/>
      <c r="O35" s="208" t="s">
        <v>18</v>
      </c>
      <c r="P35" s="208"/>
      <c r="Q35" s="21"/>
      <c r="R35" s="208" t="s">
        <v>20</v>
      </c>
      <c r="S35" s="21"/>
      <c r="T35" s="34"/>
    </row>
    <row r="36" spans="2:28" ht="15.75" thickBot="1" x14ac:dyDescent="0.3">
      <c r="B36" s="6"/>
      <c r="C36" s="321" t="s">
        <v>227</v>
      </c>
      <c r="D36" s="321" t="s">
        <v>60</v>
      </c>
      <c r="E36" s="321" t="s">
        <v>227</v>
      </c>
      <c r="F36" s="25" t="s">
        <v>60</v>
      </c>
      <c r="G36" s="321" t="s">
        <v>227</v>
      </c>
      <c r="H36" s="409" t="s">
        <v>60</v>
      </c>
      <c r="I36" s="409"/>
      <c r="J36" s="9"/>
      <c r="L36" s="41"/>
      <c r="M36" s="334"/>
      <c r="N36" s="21"/>
      <c r="O36" s="21"/>
      <c r="P36" s="21"/>
      <c r="Q36" s="21"/>
      <c r="R36" s="208"/>
      <c r="S36" s="21"/>
      <c r="T36" s="34"/>
    </row>
    <row r="37" spans="2:28" ht="15.75" thickBot="1" x14ac:dyDescent="0.3">
      <c r="B37" s="6"/>
      <c r="C37" s="336">
        <v>500100</v>
      </c>
      <c r="D37" s="246">
        <f>G9-Z31</f>
        <v>0</v>
      </c>
      <c r="E37" s="336">
        <v>20638</v>
      </c>
      <c r="F37" s="246">
        <f>G15-AA31</f>
        <v>0</v>
      </c>
      <c r="G37" s="336">
        <v>26583</v>
      </c>
      <c r="H37" s="410">
        <f>G22-AB31</f>
        <v>0</v>
      </c>
      <c r="I37" s="411"/>
      <c r="J37" s="9"/>
      <c r="L37" s="33"/>
      <c r="M37" s="21"/>
      <c r="N37" s="21"/>
      <c r="O37" s="208" t="s">
        <v>209</v>
      </c>
      <c r="P37" s="208"/>
      <c r="Q37" s="21"/>
      <c r="R37" s="208" t="s">
        <v>208</v>
      </c>
      <c r="S37" s="21"/>
      <c r="T37" s="34"/>
    </row>
    <row r="38" spans="2:28" ht="15.75" thickBot="1" x14ac:dyDescent="0.3">
      <c r="B38" s="6"/>
      <c r="C38" s="8"/>
      <c r="D38" s="8"/>
      <c r="E38" s="8"/>
      <c r="F38" s="8"/>
      <c r="G38" s="8"/>
      <c r="H38" s="8"/>
      <c r="I38" s="8"/>
      <c r="J38" s="9"/>
      <c r="L38" s="33"/>
      <c r="M38" s="21"/>
      <c r="N38" s="21"/>
      <c r="O38" s="208" t="s">
        <v>207</v>
      </c>
      <c r="P38" s="208"/>
      <c r="Q38" s="21"/>
      <c r="R38" s="208" t="s">
        <v>20</v>
      </c>
      <c r="S38" s="21"/>
      <c r="T38" s="34"/>
    </row>
    <row r="39" spans="2:28" ht="15.75" thickBot="1" x14ac:dyDescent="0.3">
      <c r="B39" s="6"/>
      <c r="C39" s="8"/>
      <c r="D39" s="8"/>
      <c r="E39" s="8"/>
      <c r="F39" s="246">
        <f>F35-D37-F37-H37+I22</f>
        <v>0</v>
      </c>
      <c r="G39" s="190" t="s">
        <v>232</v>
      </c>
      <c r="H39" s="8"/>
      <c r="I39" s="8"/>
      <c r="J39" s="9"/>
      <c r="L39" s="33"/>
      <c r="M39" s="21"/>
      <c r="N39" s="21"/>
      <c r="O39" s="21"/>
      <c r="P39" s="21"/>
      <c r="Q39" s="21"/>
      <c r="R39" s="21"/>
      <c r="S39" s="21"/>
      <c r="T39" s="34"/>
    </row>
    <row r="40" spans="2:28" ht="12" customHeight="1" thickBot="1" x14ac:dyDescent="0.3">
      <c r="B40" s="15"/>
      <c r="C40" s="16"/>
      <c r="D40" s="16"/>
      <c r="E40" s="16"/>
      <c r="F40" s="16"/>
      <c r="G40" s="16"/>
      <c r="H40" s="16"/>
      <c r="I40" s="16"/>
      <c r="J40" s="17"/>
      <c r="L40" s="35"/>
      <c r="M40" s="36"/>
      <c r="N40" s="36"/>
      <c r="O40" s="36"/>
      <c r="P40" s="36"/>
      <c r="Q40" s="36"/>
      <c r="R40" s="36"/>
      <c r="S40" s="36"/>
      <c r="T40" s="37"/>
    </row>
    <row r="41" spans="2:28" x14ac:dyDescent="0.25">
      <c r="F41" s="206"/>
      <c r="G41" s="11"/>
      <c r="H41" s="8"/>
      <c r="I41" s="8"/>
      <c r="J41" s="13"/>
      <c r="K41" s="11"/>
    </row>
    <row r="45" spans="2:28" x14ac:dyDescent="0.25">
      <c r="L45" s="11"/>
      <c r="M45" s="11"/>
    </row>
    <row r="49" ht="18" customHeight="1" x14ac:dyDescent="0.25"/>
    <row r="57" ht="30" customHeight="1" x14ac:dyDescent="0.25"/>
    <row r="59" ht="9.75" customHeight="1" x14ac:dyDescent="0.25"/>
    <row r="94" spans="1:1" x14ac:dyDescent="0.25">
      <c r="A94" s="51"/>
    </row>
    <row r="95" spans="1:1" x14ac:dyDescent="0.25">
      <c r="A95" s="51"/>
    </row>
    <row r="96" spans="1:1" x14ac:dyDescent="0.25">
      <c r="A96" s="51"/>
    </row>
    <row r="97" spans="1:1" x14ac:dyDescent="0.25">
      <c r="A97" s="51"/>
    </row>
    <row r="98" spans="1:1" x14ac:dyDescent="0.25">
      <c r="A98" s="51"/>
    </row>
    <row r="99" spans="1:1" x14ac:dyDescent="0.25">
      <c r="A99" s="51"/>
    </row>
    <row r="100" spans="1:1" x14ac:dyDescent="0.25">
      <c r="A100" s="51"/>
    </row>
    <row r="101" spans="1:1" x14ac:dyDescent="0.25">
      <c r="A101" s="51"/>
    </row>
    <row r="102" spans="1:1" x14ac:dyDescent="0.25">
      <c r="A102" s="51"/>
    </row>
    <row r="103" spans="1:1" x14ac:dyDescent="0.25">
      <c r="A103" s="51"/>
    </row>
    <row r="104" spans="1:1" x14ac:dyDescent="0.25">
      <c r="A104" s="51"/>
    </row>
    <row r="105" spans="1:1" x14ac:dyDescent="0.25">
      <c r="A105" s="51"/>
    </row>
    <row r="106" spans="1:1" x14ac:dyDescent="0.25">
      <c r="A106" s="51"/>
    </row>
    <row r="120" spans="1:1" x14ac:dyDescent="0.25">
      <c r="A120" t="s">
        <v>36</v>
      </c>
    </row>
    <row r="121" spans="1:1" x14ac:dyDescent="0.25">
      <c r="A121" t="s">
        <v>37</v>
      </c>
    </row>
    <row r="122" spans="1:1" x14ac:dyDescent="0.25">
      <c r="A122" t="s">
        <v>207</v>
      </c>
    </row>
    <row r="123" spans="1:1" x14ac:dyDescent="0.25">
      <c r="A123" t="s">
        <v>38</v>
      </c>
    </row>
    <row r="124" spans="1:1" x14ac:dyDescent="0.25">
      <c r="A124" t="s">
        <v>177</v>
      </c>
    </row>
    <row r="125" spans="1:1" x14ac:dyDescent="0.25">
      <c r="A125" t="s">
        <v>223</v>
      </c>
    </row>
    <row r="126" spans="1:1" x14ac:dyDescent="0.25">
      <c r="A126" s="212" t="s">
        <v>178</v>
      </c>
    </row>
  </sheetData>
  <sortState ref="L4:S4">
    <sortCondition sortBy="fontColor" ref="L24" dxfId="15"/>
  </sortState>
  <mergeCells count="14">
    <mergeCell ref="C9:D9"/>
    <mergeCell ref="C5:H5"/>
    <mergeCell ref="O28:P28"/>
    <mergeCell ref="C22:D22"/>
    <mergeCell ref="C15:D15"/>
    <mergeCell ref="C27:D27"/>
    <mergeCell ref="O10:P10"/>
    <mergeCell ref="O18:P18"/>
    <mergeCell ref="L20:T20"/>
    <mergeCell ref="H36:I36"/>
    <mergeCell ref="H37:I37"/>
    <mergeCell ref="L2:T2"/>
    <mergeCell ref="L4:T4"/>
    <mergeCell ref="L12:T12"/>
  </mergeCells>
  <conditionalFormatting sqref="B14:J14 B20:J21 B24:D24 F24:J24 B29:D29 N11:O11 O10:P10 B17:D19 F17:J19 B23:J23 B22:C22 C9:D10 O18:P19 O28:P30 J28 F29:J29 B30:F31 J30:J31 G32:I33 G7:I7 B16:J16 B15:G15 I15:J15 E22:J22 B25:J27">
    <cfRule type="expression" dxfId="14" priority="32">
      <formula>#REF!="y"</formula>
    </cfRule>
  </conditionalFormatting>
  <dataValidations xWindow="201" yWindow="431" count="5">
    <dataValidation type="list" allowBlank="1" showInputMessage="1" showErrorMessage="1" promptTitle="Please select" prompt="from the List" sqref="R7 R15 R23">
      <formula1>YN</formula1>
    </dataValidation>
    <dataValidation type="list" allowBlank="1" showInputMessage="1" showErrorMessage="1" errorTitle="null" error="You must select one from the list" promptTitle="Please Select" prompt="from the List" sqref="N11:O11 O29:P30 O19:P19">
      <formula1>$A$123:$A$126</formula1>
    </dataValidation>
    <dataValidation type="list" allowBlank="1" showInputMessage="1" showErrorMessage="1" errorTitle="null" error="You must select one from the list" promptTitle="Please Select" prompt="from the List" sqref="O10:P10 O28:P28 O18:P18">
      <formula1>$A$122:$A$126</formula1>
    </dataValidation>
    <dataValidation type="list" allowBlank="1" showInputMessage="1" showErrorMessage="1" promptTitle="Please Select" prompt="from the list" sqref="G8:I8 L45:M45 K41">
      <formula1>#REF!</formula1>
    </dataValidation>
    <dataValidation type="list" allowBlank="1" showInputMessage="1" showErrorMessage="1" promptTitle="Please select" prompt="from the List" sqref="D8 G41">
      <formula1>#REF!</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election activeCell="D20" sqref="D20"/>
    </sheetView>
  </sheetViews>
  <sheetFormatPr defaultRowHeight="15" x14ac:dyDescent="0.25"/>
  <cols>
    <col min="1" max="1" width="2.5703125" customWidth="1"/>
    <col min="2" max="2" width="2.140625" customWidth="1"/>
    <col min="3" max="3" width="14.28515625" customWidth="1"/>
    <col min="4" max="4" width="12" customWidth="1"/>
    <col min="5" max="5" width="7.42578125" customWidth="1"/>
    <col min="6" max="6" width="4.7109375" customWidth="1"/>
    <col min="7" max="7" width="12.140625" customWidth="1"/>
    <col min="8" max="8" width="11.42578125" customWidth="1"/>
    <col min="9" max="9" width="11.28515625" customWidth="1"/>
    <col min="10" max="10" width="10.28515625" customWidth="1"/>
    <col min="11" max="11" width="5.28515625" style="40" customWidth="1"/>
  </cols>
  <sheetData>
    <row r="1" spans="1:12" ht="15.75" thickBot="1" x14ac:dyDescent="0.3"/>
    <row r="2" spans="1:12" x14ac:dyDescent="0.25">
      <c r="A2" s="40"/>
      <c r="B2" s="42"/>
      <c r="C2" s="43"/>
      <c r="D2" s="43"/>
      <c r="E2" s="43"/>
      <c r="F2" s="43"/>
      <c r="G2" s="43"/>
      <c r="H2" s="43"/>
      <c r="I2" s="43"/>
      <c r="J2" s="43"/>
      <c r="K2" s="43"/>
      <c r="L2" s="44"/>
    </row>
    <row r="3" spans="1:12" x14ac:dyDescent="0.25">
      <c r="A3" s="40"/>
      <c r="B3" s="39"/>
      <c r="C3" s="422" t="s">
        <v>180</v>
      </c>
      <c r="D3" s="422"/>
      <c r="E3" s="422"/>
      <c r="F3" s="422"/>
      <c r="G3" s="422"/>
      <c r="H3" s="422"/>
      <c r="I3" s="422"/>
      <c r="J3" s="422"/>
      <c r="K3" s="422"/>
      <c r="L3" s="45"/>
    </row>
    <row r="4" spans="1:12" x14ac:dyDescent="0.25">
      <c r="A4" s="40"/>
      <c r="B4" s="39"/>
      <c r="C4" s="423" t="s">
        <v>28</v>
      </c>
      <c r="D4" s="423"/>
      <c r="E4" s="423"/>
      <c r="F4" s="423"/>
      <c r="G4" s="423"/>
      <c r="H4" s="423"/>
      <c r="I4" s="423"/>
      <c r="J4" s="423"/>
      <c r="K4" s="423"/>
      <c r="L4" s="45"/>
    </row>
    <row r="5" spans="1:12" x14ac:dyDescent="0.25">
      <c r="A5" s="40"/>
      <c r="B5" s="39"/>
      <c r="C5" s="198"/>
      <c r="D5" s="198"/>
      <c r="E5" s="198"/>
      <c r="F5" s="198"/>
      <c r="G5" s="198"/>
      <c r="H5" s="198"/>
      <c r="I5" s="198"/>
      <c r="J5" s="198"/>
      <c r="K5" s="198"/>
      <c r="L5" s="45"/>
    </row>
    <row r="6" spans="1:12" ht="15.75" thickBot="1" x14ac:dyDescent="0.3">
      <c r="A6" s="40"/>
      <c r="B6" s="39"/>
      <c r="C6" s="40"/>
      <c r="D6" s="40"/>
      <c r="E6" s="40"/>
      <c r="F6" s="40"/>
      <c r="G6" s="40"/>
      <c r="H6" s="40"/>
      <c r="I6" s="40"/>
      <c r="J6" s="40"/>
      <c r="L6" s="45"/>
    </row>
    <row r="7" spans="1:12" ht="15.75" thickBot="1" x14ac:dyDescent="0.3">
      <c r="A7" s="40"/>
      <c r="B7" s="39"/>
      <c r="C7" s="424" t="s">
        <v>31</v>
      </c>
      <c r="D7" s="424"/>
      <c r="E7" s="395" t="str">
        <f>IF(Approvals!R8="y",Request!F43,"void")</f>
        <v>void</v>
      </c>
      <c r="F7" s="396"/>
      <c r="G7" s="396"/>
      <c r="H7" s="397"/>
      <c r="I7" s="40"/>
      <c r="J7" s="40"/>
      <c r="K7" s="11"/>
      <c r="L7" s="45"/>
    </row>
    <row r="8" spans="1:12" ht="7.5" customHeight="1" thickBot="1" x14ac:dyDescent="0.3">
      <c r="A8" s="40"/>
      <c r="B8" s="39"/>
      <c r="C8" s="207"/>
      <c r="D8" s="207"/>
      <c r="E8" s="210"/>
      <c r="F8" s="210"/>
      <c r="G8" s="210"/>
      <c r="H8" s="210"/>
      <c r="I8" s="40"/>
      <c r="J8" s="40"/>
      <c r="K8" s="11"/>
      <c r="L8" s="45"/>
    </row>
    <row r="9" spans="1:12" ht="15.75" thickBot="1" x14ac:dyDescent="0.3">
      <c r="A9" s="40"/>
      <c r="B9" s="39"/>
      <c r="C9" s="196"/>
      <c r="D9" s="196" t="s">
        <v>23</v>
      </c>
      <c r="E9" s="401"/>
      <c r="F9" s="402"/>
      <c r="G9" s="403"/>
      <c r="H9" s="11"/>
      <c r="I9" s="11"/>
      <c r="J9" s="11"/>
      <c r="K9" s="11"/>
      <c r="L9" s="45"/>
    </row>
    <row r="10" spans="1:12" ht="5.25" customHeight="1" thickBot="1" x14ac:dyDescent="0.3">
      <c r="A10" s="40"/>
      <c r="B10" s="39"/>
      <c r="C10" s="207"/>
      <c r="D10" s="207"/>
      <c r="E10" s="11"/>
      <c r="F10" s="11"/>
      <c r="G10" s="11"/>
      <c r="H10" s="11"/>
      <c r="I10" s="11"/>
      <c r="J10" s="11"/>
      <c r="K10" s="11"/>
      <c r="L10" s="45"/>
    </row>
    <row r="11" spans="1:12" ht="15.75" thickBot="1" x14ac:dyDescent="0.3">
      <c r="A11" s="40"/>
      <c r="B11" s="39"/>
      <c r="C11" s="196"/>
      <c r="D11" s="196" t="s">
        <v>179</v>
      </c>
      <c r="E11" s="29"/>
      <c r="F11" s="11"/>
      <c r="G11" s="196" t="s">
        <v>216</v>
      </c>
      <c r="H11" s="29">
        <f>IF(Approvals!R8="y",Approvals!O8,0)</f>
        <v>0</v>
      </c>
      <c r="I11" s="11"/>
      <c r="J11" s="11"/>
      <c r="K11" s="11"/>
      <c r="L11" s="45"/>
    </row>
    <row r="12" spans="1:12" ht="8.25" customHeight="1" x14ac:dyDescent="0.25">
      <c r="A12" s="40"/>
      <c r="B12" s="39"/>
      <c r="C12" s="214"/>
      <c r="D12" s="214" t="s">
        <v>42</v>
      </c>
      <c r="E12" s="213" t="e">
        <f>IF(Approvals!#REF!="y",Approvals!O8,"void")</f>
        <v>#REF!</v>
      </c>
      <c r="F12" s="11"/>
      <c r="G12" s="196"/>
      <c r="H12" s="11"/>
      <c r="I12" s="11"/>
      <c r="J12" s="11"/>
      <c r="K12" s="11"/>
      <c r="L12" s="45"/>
    </row>
    <row r="13" spans="1:12" x14ac:dyDescent="0.25">
      <c r="A13" s="40"/>
      <c r="B13" s="39"/>
      <c r="C13" s="88" t="str">
        <f>IF(E11&gt;Approvals!O8,"Actual amount  is more than max approved amount. Please Return to Chair for Approval","")</f>
        <v/>
      </c>
      <c r="E13" s="89"/>
      <c r="F13" s="20"/>
      <c r="G13" s="90"/>
      <c r="H13" s="20"/>
      <c r="I13" s="20"/>
      <c r="J13" s="20"/>
      <c r="K13" s="11"/>
      <c r="L13" s="45"/>
    </row>
    <row r="14" spans="1:12" ht="15.75" thickBot="1" x14ac:dyDescent="0.3">
      <c r="A14" s="40"/>
      <c r="B14" s="39"/>
      <c r="C14" s="196"/>
      <c r="D14" s="84"/>
      <c r="E14" s="85"/>
      <c r="F14" s="11"/>
      <c r="G14" s="196"/>
      <c r="H14" s="11"/>
      <c r="I14" s="11"/>
      <c r="J14" s="11"/>
      <c r="K14" s="11"/>
      <c r="L14" s="45"/>
    </row>
    <row r="15" spans="1:12" x14ac:dyDescent="0.25">
      <c r="A15" s="40"/>
      <c r="B15" s="39"/>
      <c r="C15" s="196"/>
      <c r="D15" s="83" t="s">
        <v>97</v>
      </c>
      <c r="E15" s="301" t="str">
        <f>IF(Approvals!R8="y",Request!F43,"void")</f>
        <v>void</v>
      </c>
      <c r="F15" s="243"/>
      <c r="G15" s="243"/>
      <c r="H15" s="243"/>
      <c r="I15" s="243"/>
      <c r="J15" s="244"/>
      <c r="K15" s="86"/>
      <c r="L15" s="45"/>
    </row>
    <row r="16" spans="1:12" ht="15.75" thickBot="1" x14ac:dyDescent="0.3">
      <c r="A16" s="40"/>
      <c r="B16" s="39"/>
      <c r="C16" s="196"/>
      <c r="D16" s="40"/>
      <c r="E16" s="425"/>
      <c r="F16" s="426"/>
      <c r="G16" s="426"/>
      <c r="H16" s="426"/>
      <c r="I16" s="426"/>
      <c r="J16" s="427"/>
      <c r="K16" s="66"/>
      <c r="L16" s="45"/>
    </row>
    <row r="17" spans="1:12" ht="15.75" thickBot="1" x14ac:dyDescent="0.3">
      <c r="A17" s="40"/>
      <c r="B17" s="39"/>
      <c r="C17" s="196"/>
      <c r="D17" s="40"/>
      <c r="E17" s="87"/>
      <c r="F17" s="87"/>
      <c r="G17" s="87"/>
      <c r="H17" s="87"/>
      <c r="I17" s="87"/>
      <c r="J17" s="87"/>
      <c r="K17" s="66"/>
      <c r="L17" s="45"/>
    </row>
    <row r="18" spans="1:12" ht="15.75" thickBot="1" x14ac:dyDescent="0.3">
      <c r="A18" s="40"/>
      <c r="B18" s="39"/>
      <c r="C18" s="196" t="s">
        <v>24</v>
      </c>
      <c r="D18" s="401">
        <f>TAR!AF13</f>
        <v>0</v>
      </c>
      <c r="E18" s="403"/>
      <c r="F18" s="40"/>
      <c r="G18" s="40"/>
      <c r="H18" s="40"/>
      <c r="I18" s="40"/>
      <c r="J18" s="40"/>
      <c r="L18" s="45"/>
    </row>
    <row r="19" spans="1:12" ht="15.75" thickBot="1" x14ac:dyDescent="0.3">
      <c r="A19" s="40"/>
      <c r="B19" s="39"/>
      <c r="C19" s="64"/>
      <c r="D19" s="40"/>
      <c r="E19" s="40"/>
      <c r="F19" s="40"/>
      <c r="G19" s="40"/>
      <c r="H19" s="40"/>
      <c r="I19" s="40"/>
      <c r="J19" s="40"/>
      <c r="L19" s="45"/>
    </row>
    <row r="20" spans="1:12" ht="15.75" thickBot="1" x14ac:dyDescent="0.3">
      <c r="A20" s="40"/>
      <c r="B20" s="39"/>
      <c r="C20" s="196" t="s">
        <v>22</v>
      </c>
      <c r="D20" s="29" t="str">
        <f>IF(Approvals!R7="Y",Approvals!S15,IF(Approvals!O10="Dept E&amp;G",Approvals!C11,IF(Approvals!O10="F&amp;A",Approvals!C24,"-----")))</f>
        <v>-----</v>
      </c>
      <c r="E20" s="40"/>
      <c r="F20" s="196" t="s">
        <v>172</v>
      </c>
      <c r="G20" s="29" t="str">
        <f>IF(Approvals!O10="Grant",Approvals!E17,IF(Approvals!O10="Dept E&amp;G",Approvals!E11,IF(Approvals!O10="F&amp;A",Approvals!E24,"----")))</f>
        <v>----</v>
      </c>
      <c r="H20" s="196" t="s">
        <v>25</v>
      </c>
      <c r="I20" s="29" t="str">
        <f>IF(Approvals!O10="Grant",Approvals!G17,IF(Approvals!O10="Dept E&amp;G",Approvals!G11,IF(Approvals!O10="F&amp;A",Approvals!G24,"----")))</f>
        <v>----</v>
      </c>
      <c r="J20" s="11"/>
      <c r="L20" s="45"/>
    </row>
    <row r="21" spans="1:12" x14ac:dyDescent="0.25">
      <c r="A21" s="40"/>
      <c r="B21" s="39"/>
      <c r="C21" s="40"/>
      <c r="D21" s="40"/>
      <c r="E21" s="196"/>
      <c r="F21" s="11"/>
      <c r="G21" s="197"/>
      <c r="H21" s="11"/>
      <c r="I21" s="11"/>
      <c r="J21" s="11"/>
      <c r="L21" s="45"/>
    </row>
    <row r="22" spans="1:12" ht="54" customHeight="1" thickBot="1" x14ac:dyDescent="0.3">
      <c r="A22" s="40"/>
      <c r="B22" s="39"/>
      <c r="C22" s="64"/>
      <c r="D22" s="40"/>
      <c r="E22" s="40"/>
      <c r="F22" s="40"/>
      <c r="G22" s="40"/>
      <c r="H22" s="40"/>
      <c r="I22" s="40"/>
      <c r="J22" s="40"/>
      <c r="L22" s="45"/>
    </row>
    <row r="23" spans="1:12" ht="15.75" thickBot="1" x14ac:dyDescent="0.3">
      <c r="A23" s="40"/>
      <c r="B23" s="39"/>
      <c r="C23" s="196" t="s">
        <v>27</v>
      </c>
      <c r="D23" s="428"/>
      <c r="E23" s="428"/>
      <c r="F23" s="428"/>
      <c r="G23" s="428"/>
      <c r="H23" s="428"/>
      <c r="I23" s="197" t="s">
        <v>1</v>
      </c>
      <c r="J23" s="94">
        <f ca="1">TODAY()</f>
        <v>42272</v>
      </c>
      <c r="L23" s="45"/>
    </row>
    <row r="24" spans="1:12" x14ac:dyDescent="0.25">
      <c r="A24" s="40"/>
      <c r="B24" s="39"/>
      <c r="C24" s="196"/>
      <c r="D24" s="199"/>
      <c r="E24" s="199"/>
      <c r="F24" s="199"/>
      <c r="G24" s="199"/>
      <c r="H24" s="11"/>
      <c r="I24" s="91"/>
      <c r="J24" s="11"/>
      <c r="L24" s="45"/>
    </row>
    <row r="25" spans="1:12" x14ac:dyDescent="0.25">
      <c r="A25" s="40"/>
      <c r="B25" s="39"/>
      <c r="C25" s="40"/>
      <c r="D25" s="421"/>
      <c r="E25" s="421"/>
      <c r="F25" s="421"/>
      <c r="G25" s="421"/>
      <c r="H25" s="421"/>
      <c r="I25" s="40"/>
      <c r="J25" s="40"/>
      <c r="L25" s="45"/>
    </row>
    <row r="26" spans="1:12" x14ac:dyDescent="0.25">
      <c r="A26" s="40"/>
      <c r="B26" s="39"/>
      <c r="C26" s="196"/>
      <c r="D26" s="40"/>
      <c r="E26" s="40"/>
      <c r="F26" s="40"/>
      <c r="G26" s="40"/>
      <c r="H26" s="40"/>
      <c r="I26" s="197"/>
      <c r="J26" s="181"/>
      <c r="L26" s="45"/>
    </row>
    <row r="27" spans="1:12" x14ac:dyDescent="0.25">
      <c r="A27" s="40"/>
      <c r="B27" s="39"/>
      <c r="C27" s="40"/>
      <c r="D27" s="40"/>
      <c r="E27" s="40"/>
      <c r="F27" s="40"/>
      <c r="G27" s="40"/>
      <c r="H27" s="40"/>
      <c r="I27" s="40"/>
      <c r="J27" s="40"/>
      <c r="L27" s="45"/>
    </row>
    <row r="28" spans="1:12" x14ac:dyDescent="0.25">
      <c r="B28" s="39"/>
      <c r="C28" s="40"/>
      <c r="D28" s="40"/>
      <c r="E28" s="40"/>
      <c r="F28" s="40"/>
      <c r="G28" s="40"/>
      <c r="H28" s="40"/>
      <c r="I28" s="40"/>
      <c r="J28" s="40"/>
      <c r="L28" s="45"/>
    </row>
    <row r="29" spans="1:12" ht="15.75" thickBot="1" x14ac:dyDescent="0.3">
      <c r="B29" s="75"/>
      <c r="C29" s="76"/>
      <c r="D29" s="76"/>
      <c r="E29" s="76"/>
      <c r="F29" s="76"/>
      <c r="G29" s="76"/>
      <c r="H29" s="76"/>
      <c r="I29" s="76"/>
      <c r="J29" s="76"/>
      <c r="K29" s="76"/>
      <c r="L29" s="77"/>
    </row>
  </sheetData>
  <mergeCells count="9">
    <mergeCell ref="D25:H25"/>
    <mergeCell ref="D18:E18"/>
    <mergeCell ref="C3:K3"/>
    <mergeCell ref="C4:K4"/>
    <mergeCell ref="C7:D7"/>
    <mergeCell ref="E16:J16"/>
    <mergeCell ref="E9:G9"/>
    <mergeCell ref="D23:H23"/>
    <mergeCell ref="E7:H7"/>
  </mergeCells>
  <conditionalFormatting sqref="D12:E12">
    <cfRule type="expression" dxfId="13" priority="1">
      <formula>$E$11&lt;$E$12*1.1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workbookViewId="0">
      <selection activeCell="Q5" sqref="Q5"/>
    </sheetView>
  </sheetViews>
  <sheetFormatPr defaultRowHeight="15" x14ac:dyDescent="0.25"/>
  <cols>
    <col min="1" max="1" width="3.42578125" customWidth="1"/>
    <col min="2" max="2" width="2.85546875" customWidth="1"/>
    <col min="3" max="3" width="14.85546875" customWidth="1"/>
    <col min="4" max="4" width="14.5703125" customWidth="1"/>
    <col min="5" max="5" width="7.85546875" customWidth="1"/>
    <col min="6" max="6" width="4.140625" customWidth="1"/>
    <col min="9" max="9" width="11.28515625" customWidth="1"/>
    <col min="10" max="10" width="10.28515625" customWidth="1"/>
    <col min="11" max="11" width="3.42578125" customWidth="1"/>
    <col min="12" max="12" width="12.85546875" customWidth="1"/>
  </cols>
  <sheetData>
    <row r="1" spans="1:12" ht="15.75" thickBot="1" x14ac:dyDescent="0.3">
      <c r="K1" s="40"/>
    </row>
    <row r="2" spans="1:12" x14ac:dyDescent="0.25">
      <c r="A2" s="40"/>
      <c r="B2" s="42"/>
      <c r="C2" s="43"/>
      <c r="D2" s="43"/>
      <c r="E2" s="43"/>
      <c r="F2" s="43"/>
      <c r="G2" s="43"/>
      <c r="H2" s="43"/>
      <c r="I2" s="43"/>
      <c r="J2" s="43"/>
      <c r="K2" s="43"/>
      <c r="L2" s="44"/>
    </row>
    <row r="3" spans="1:12" x14ac:dyDescent="0.25">
      <c r="A3" s="40"/>
      <c r="B3" s="39"/>
      <c r="C3" s="422" t="s">
        <v>180</v>
      </c>
      <c r="D3" s="422"/>
      <c r="E3" s="422"/>
      <c r="F3" s="422"/>
      <c r="G3" s="422"/>
      <c r="H3" s="422"/>
      <c r="I3" s="422"/>
      <c r="J3" s="422"/>
      <c r="K3" s="422"/>
      <c r="L3" s="45"/>
    </row>
    <row r="4" spans="1:12" ht="15.75" customHeight="1" x14ac:dyDescent="0.25">
      <c r="A4" s="40"/>
      <c r="B4" s="39"/>
      <c r="C4" s="423" t="s">
        <v>39</v>
      </c>
      <c r="D4" s="423"/>
      <c r="E4" s="423"/>
      <c r="F4" s="423"/>
      <c r="G4" s="423"/>
      <c r="H4" s="423"/>
      <c r="I4" s="423"/>
      <c r="J4" s="423"/>
      <c r="K4" s="423"/>
      <c r="L4" s="45"/>
    </row>
    <row r="5" spans="1:12" x14ac:dyDescent="0.25">
      <c r="A5" s="40"/>
      <c r="B5" s="39"/>
      <c r="C5" s="60"/>
      <c r="D5" s="60"/>
      <c r="E5" s="60"/>
      <c r="F5" s="60"/>
      <c r="G5" s="60"/>
      <c r="H5" s="60"/>
      <c r="I5" s="60"/>
      <c r="J5" s="60"/>
      <c r="K5" s="60"/>
      <c r="L5" s="45"/>
    </row>
    <row r="6" spans="1:12" ht="15.75" thickBot="1" x14ac:dyDescent="0.3">
      <c r="A6" s="40"/>
      <c r="B6" s="39"/>
      <c r="C6" s="40"/>
      <c r="D6" s="40"/>
      <c r="E6" s="40"/>
      <c r="F6" s="40"/>
      <c r="G6" s="40"/>
      <c r="H6" s="40"/>
      <c r="I6" s="40"/>
      <c r="J6" s="40"/>
      <c r="K6" s="40"/>
      <c r="L6" s="45"/>
    </row>
    <row r="7" spans="1:12" ht="15.75" thickBot="1" x14ac:dyDescent="0.3">
      <c r="A7" s="40"/>
      <c r="B7" s="39"/>
      <c r="C7" s="424" t="s">
        <v>31</v>
      </c>
      <c r="D7" s="424"/>
      <c r="E7" s="395" t="str">
        <f>IF(Approvals!R15="y",Request!H11,"void")</f>
        <v>void</v>
      </c>
      <c r="F7" s="396"/>
      <c r="G7" s="396"/>
      <c r="H7" s="397"/>
      <c r="I7" s="40"/>
      <c r="J7" s="40"/>
      <c r="K7" s="11"/>
      <c r="L7" s="45"/>
    </row>
    <row r="8" spans="1:12" ht="9" customHeight="1" thickBot="1" x14ac:dyDescent="0.3">
      <c r="A8" s="40"/>
      <c r="B8" s="39"/>
      <c r="C8" s="207"/>
      <c r="D8" s="207"/>
      <c r="E8" s="210"/>
      <c r="F8" s="210"/>
      <c r="G8" s="210"/>
      <c r="H8" s="210"/>
      <c r="I8" s="40"/>
      <c r="J8" s="40"/>
      <c r="K8" s="11"/>
      <c r="L8" s="45"/>
    </row>
    <row r="9" spans="1:12" ht="15.75" thickBot="1" x14ac:dyDescent="0.3">
      <c r="A9" s="40"/>
      <c r="B9" s="39"/>
      <c r="C9" s="56"/>
      <c r="D9" s="56" t="s">
        <v>23</v>
      </c>
      <c r="E9" s="401"/>
      <c r="F9" s="402"/>
      <c r="G9" s="403"/>
      <c r="H9" s="11"/>
      <c r="I9" s="11"/>
      <c r="J9" s="11"/>
      <c r="K9" s="11"/>
      <c r="L9" s="45"/>
    </row>
    <row r="10" spans="1:12" ht="6" customHeight="1" thickBot="1" x14ac:dyDescent="0.3">
      <c r="A10" s="40"/>
      <c r="B10" s="39"/>
      <c r="C10" s="207"/>
      <c r="D10" s="207"/>
      <c r="E10" s="11"/>
      <c r="F10" s="11"/>
      <c r="G10" s="11"/>
      <c r="H10" s="11"/>
      <c r="I10" s="11"/>
      <c r="J10" s="11"/>
      <c r="K10" s="11"/>
      <c r="L10" s="45"/>
    </row>
    <row r="11" spans="1:12" ht="15.75" thickBot="1" x14ac:dyDescent="0.3">
      <c r="A11" s="40"/>
      <c r="B11" s="39"/>
      <c r="C11" s="56"/>
      <c r="D11" s="56" t="s">
        <v>179</v>
      </c>
      <c r="E11" s="29">
        <v>415</v>
      </c>
      <c r="F11" s="11"/>
      <c r="G11" s="339">
        <f>Approvals!O15</f>
        <v>0</v>
      </c>
      <c r="H11" s="11"/>
      <c r="I11" s="11"/>
      <c r="J11" s="11"/>
      <c r="K11" s="11"/>
      <c r="L11" s="45"/>
    </row>
    <row r="12" spans="1:12" x14ac:dyDescent="0.25">
      <c r="A12" s="40"/>
      <c r="B12" s="39"/>
      <c r="C12" s="88" t="str">
        <f>IF(E11&gt;Approvals!O15,"P-Card Amount Greater than Approved Amount, Please return for signatures","")</f>
        <v>P-Card Amount Greater than Approved Amount, Please return for signatures</v>
      </c>
      <c r="D12" s="90"/>
      <c r="E12" s="20"/>
      <c r="F12" s="20"/>
      <c r="G12" s="90"/>
      <c r="H12" s="20"/>
      <c r="I12" s="20"/>
      <c r="J12" s="11"/>
      <c r="K12" s="11"/>
      <c r="L12" s="45"/>
    </row>
    <row r="13" spans="1:12" ht="6" customHeight="1" thickBot="1" x14ac:dyDescent="0.3">
      <c r="A13" s="40"/>
      <c r="B13" s="39"/>
      <c r="C13" s="88"/>
      <c r="D13" s="90"/>
      <c r="E13" s="20"/>
      <c r="F13" s="20"/>
      <c r="G13" s="90"/>
      <c r="H13" s="20"/>
      <c r="I13" s="20"/>
      <c r="J13" s="11"/>
      <c r="K13" s="11"/>
      <c r="L13" s="45"/>
    </row>
    <row r="14" spans="1:12" ht="16.5" customHeight="1" x14ac:dyDescent="0.25">
      <c r="A14" s="40"/>
      <c r="B14" s="39"/>
      <c r="C14" s="56"/>
      <c r="D14" s="83" t="s">
        <v>97</v>
      </c>
      <c r="E14" s="429"/>
      <c r="F14" s="430"/>
      <c r="G14" s="430"/>
      <c r="H14" s="430"/>
      <c r="I14" s="430"/>
      <c r="J14" s="431"/>
      <c r="K14" s="86"/>
      <c r="L14" s="45"/>
    </row>
    <row r="15" spans="1:12" ht="15.75" thickBot="1" x14ac:dyDescent="0.3">
      <c r="A15" s="40"/>
      <c r="B15" s="39"/>
      <c r="C15" s="56"/>
      <c r="D15" s="40"/>
      <c r="E15" s="425"/>
      <c r="F15" s="426"/>
      <c r="G15" s="426"/>
      <c r="H15" s="426"/>
      <c r="I15" s="426"/>
      <c r="J15" s="427"/>
      <c r="K15" s="66"/>
      <c r="L15" s="45"/>
    </row>
    <row r="16" spans="1:12" ht="15.75" thickBot="1" x14ac:dyDescent="0.3">
      <c r="A16" s="40"/>
      <c r="B16" s="39"/>
      <c r="C16" s="56"/>
      <c r="D16" s="40"/>
      <c r="E16" s="87"/>
      <c r="F16" s="87"/>
      <c r="G16" s="87"/>
      <c r="H16" s="87"/>
      <c r="I16" s="87"/>
      <c r="J16" s="87"/>
      <c r="K16" s="66"/>
      <c r="L16" s="45"/>
    </row>
    <row r="17" spans="1:12" ht="15.75" thickBot="1" x14ac:dyDescent="0.3">
      <c r="A17" s="40"/>
      <c r="B17" s="39"/>
      <c r="C17" s="56" t="s">
        <v>24</v>
      </c>
      <c r="D17" s="401">
        <f>TAR!AF13</f>
        <v>0</v>
      </c>
      <c r="E17" s="403"/>
      <c r="F17" s="40"/>
      <c r="G17" s="40"/>
      <c r="H17" s="40"/>
      <c r="I17" s="40"/>
      <c r="J17" s="40"/>
      <c r="K17" s="40"/>
      <c r="L17" s="45"/>
    </row>
    <row r="18" spans="1:12" ht="15.75" thickBot="1" x14ac:dyDescent="0.3">
      <c r="A18" s="40"/>
      <c r="B18" s="39"/>
      <c r="C18" s="64"/>
      <c r="D18" s="40"/>
      <c r="E18" s="40"/>
      <c r="F18" s="40"/>
      <c r="G18" s="40"/>
      <c r="H18" s="40"/>
      <c r="I18" s="40"/>
      <c r="J18" s="40"/>
      <c r="K18" s="40"/>
      <c r="L18" s="45"/>
    </row>
    <row r="19" spans="1:12" ht="15.75" thickBot="1" x14ac:dyDescent="0.3">
      <c r="A19" s="40"/>
      <c r="B19" s="39"/>
      <c r="C19" s="196" t="s">
        <v>22</v>
      </c>
      <c r="D19" s="29">
        <f>IF(Approvals!O18="Grant/Residuals",Approvals!C17,IF(Approvals!O18="Dept E&amp;G",Approvals!C11,IF(Approvals!O18="Dean",Approvals!C11,"void")))</f>
        <v>500100</v>
      </c>
      <c r="E19" s="40"/>
      <c r="F19" s="196" t="s">
        <v>172</v>
      </c>
      <c r="G19" s="29" t="str">
        <f>IF(E7="void","void",IF(Approvals!O18="Grant",Approvals!E17,IF(Approvals!O18="Dept E&amp;G",Approvals!E11,IF(Approvals!O18="Dean",Approvals!E11,"void"))))</f>
        <v>void</v>
      </c>
      <c r="H19" s="196" t="s">
        <v>25</v>
      </c>
      <c r="I19" s="29">
        <f>IF(Approvals!O18="Grant",Approvals!G17,IF(Approvals!O18="Dept E&amp;G",Approvals!G11,IF(Approvals!O18="Dean",Approvals!G11,"void")))</f>
        <v>500100</v>
      </c>
      <c r="J19" s="11"/>
      <c r="K19" s="40"/>
      <c r="L19" s="45"/>
    </row>
    <row r="20" spans="1:12" x14ac:dyDescent="0.25">
      <c r="A20" s="40"/>
      <c r="B20" s="39"/>
      <c r="C20" s="196"/>
      <c r="D20" s="11"/>
      <c r="E20" s="40"/>
      <c r="F20" s="196"/>
      <c r="G20" s="11"/>
      <c r="H20" s="196"/>
      <c r="I20" s="11"/>
      <c r="J20" s="11"/>
      <c r="K20" s="40"/>
      <c r="L20" s="45"/>
    </row>
    <row r="21" spans="1:12" ht="15.75" thickBot="1" x14ac:dyDescent="0.3">
      <c r="A21" s="40"/>
      <c r="B21" s="39"/>
      <c r="C21" s="64"/>
      <c r="D21" s="40"/>
      <c r="E21" s="40"/>
      <c r="F21" s="40"/>
      <c r="G21" s="40"/>
      <c r="H21" s="40"/>
      <c r="I21" s="40"/>
      <c r="J21" s="40"/>
      <c r="K21" s="40"/>
      <c r="L21" s="45"/>
    </row>
    <row r="22" spans="1:12" ht="15.75" thickBot="1" x14ac:dyDescent="0.3">
      <c r="A22" s="40"/>
      <c r="B22" s="39"/>
      <c r="C22" s="196" t="s">
        <v>27</v>
      </c>
      <c r="D22" s="428"/>
      <c r="E22" s="428"/>
      <c r="F22" s="428"/>
      <c r="G22" s="428"/>
      <c r="H22" s="428"/>
      <c r="I22" s="197" t="s">
        <v>1</v>
      </c>
      <c r="J22" s="94">
        <f ca="1">TODAY()</f>
        <v>42272</v>
      </c>
      <c r="K22" s="40"/>
      <c r="L22" s="45"/>
    </row>
    <row r="23" spans="1:12" x14ac:dyDescent="0.25">
      <c r="A23" s="40"/>
      <c r="B23" s="39"/>
      <c r="C23" s="196"/>
      <c r="D23" s="199"/>
      <c r="E23" s="199"/>
      <c r="F23" s="199"/>
      <c r="G23" s="199"/>
      <c r="H23" s="11"/>
      <c r="I23" s="91"/>
      <c r="J23" s="11"/>
      <c r="K23" s="40"/>
      <c r="L23" s="45"/>
    </row>
    <row r="24" spans="1:12" x14ac:dyDescent="0.25">
      <c r="A24" s="40"/>
      <c r="B24" s="39"/>
      <c r="C24" s="40"/>
      <c r="D24" s="421"/>
      <c r="E24" s="421"/>
      <c r="F24" s="421"/>
      <c r="G24" s="421"/>
      <c r="H24" s="421"/>
      <c r="I24" s="40"/>
      <c r="J24" s="40"/>
      <c r="K24" s="40"/>
      <c r="L24" s="45"/>
    </row>
    <row r="25" spans="1:12" x14ac:dyDescent="0.25">
      <c r="A25" s="40"/>
      <c r="B25" s="39"/>
      <c r="C25" s="196"/>
      <c r="D25" s="40"/>
      <c r="E25" s="40"/>
      <c r="F25" s="40"/>
      <c r="G25" s="40"/>
      <c r="H25" s="40"/>
      <c r="I25" s="197"/>
      <c r="J25" s="181"/>
      <c r="K25" s="40"/>
      <c r="L25" s="45"/>
    </row>
    <row r="26" spans="1:12" x14ac:dyDescent="0.25">
      <c r="A26" s="40"/>
      <c r="B26" s="39"/>
      <c r="C26" s="40"/>
      <c r="D26" s="40"/>
      <c r="E26" s="40"/>
      <c r="F26" s="40"/>
      <c r="G26" s="40"/>
      <c r="H26" s="40"/>
      <c r="I26" s="40"/>
      <c r="J26" s="40"/>
      <c r="K26" s="40"/>
      <c r="L26" s="45"/>
    </row>
    <row r="27" spans="1:12" x14ac:dyDescent="0.25">
      <c r="B27" s="39"/>
      <c r="C27" s="40"/>
      <c r="D27" s="40"/>
      <c r="E27" s="40"/>
      <c r="F27" s="40"/>
      <c r="G27" s="40"/>
      <c r="H27" s="40"/>
      <c r="I27" s="40"/>
      <c r="J27" s="40"/>
      <c r="K27" s="40"/>
      <c r="L27" s="45"/>
    </row>
    <row r="28" spans="1:12" ht="15.75" thickBot="1" x14ac:dyDescent="0.3">
      <c r="B28" s="57"/>
      <c r="C28" s="76"/>
      <c r="D28" s="76"/>
      <c r="E28" s="76"/>
      <c r="F28" s="76"/>
      <c r="G28" s="76"/>
      <c r="H28" s="76"/>
      <c r="I28" s="76"/>
      <c r="J28" s="76"/>
      <c r="K28" s="76"/>
      <c r="L28" s="77"/>
    </row>
    <row r="29" spans="1:12" x14ac:dyDescent="0.25">
      <c r="K29" s="40"/>
    </row>
    <row r="30" spans="1:12" x14ac:dyDescent="0.25">
      <c r="K30" s="40"/>
    </row>
    <row r="31" spans="1:12" x14ac:dyDescent="0.25">
      <c r="K31" s="40"/>
    </row>
    <row r="32" spans="1:12" x14ac:dyDescent="0.25">
      <c r="K32" s="40"/>
    </row>
    <row r="33" spans="11:11" x14ac:dyDescent="0.25">
      <c r="K33" s="40"/>
    </row>
    <row r="34" spans="11:11" x14ac:dyDescent="0.25">
      <c r="K34" s="40"/>
    </row>
    <row r="35" spans="11:11" x14ac:dyDescent="0.25">
      <c r="K35" s="40"/>
    </row>
    <row r="36" spans="11:11" x14ac:dyDescent="0.25">
      <c r="K36" s="40"/>
    </row>
    <row r="37" spans="11:11" x14ac:dyDescent="0.25">
      <c r="K37" s="40"/>
    </row>
    <row r="38" spans="11:11" x14ac:dyDescent="0.25">
      <c r="K38" s="40"/>
    </row>
    <row r="39" spans="11:11" x14ac:dyDescent="0.25">
      <c r="K39" s="40"/>
    </row>
    <row r="40" spans="11:11" x14ac:dyDescent="0.25">
      <c r="K40" s="40"/>
    </row>
    <row r="41" spans="11:11" x14ac:dyDescent="0.25">
      <c r="K41" s="40"/>
    </row>
    <row r="42" spans="11:11" x14ac:dyDescent="0.25">
      <c r="K42" s="40"/>
    </row>
    <row r="43" spans="11:11" x14ac:dyDescent="0.25">
      <c r="K43" s="40"/>
    </row>
    <row r="44" spans="11:11" x14ac:dyDescent="0.25">
      <c r="K44" s="40"/>
    </row>
    <row r="45" spans="11:11" x14ac:dyDescent="0.25">
      <c r="K45" s="40"/>
    </row>
    <row r="46" spans="11:11" x14ac:dyDescent="0.25">
      <c r="K46" s="40"/>
    </row>
    <row r="47" spans="11:11" x14ac:dyDescent="0.25">
      <c r="K47" s="40"/>
    </row>
    <row r="48" spans="11:11" x14ac:dyDescent="0.25">
      <c r="K48" s="40"/>
    </row>
    <row r="49" spans="11:11" x14ac:dyDescent="0.25">
      <c r="K49" s="40"/>
    </row>
    <row r="50" spans="11:11" x14ac:dyDescent="0.25">
      <c r="K50" s="40"/>
    </row>
    <row r="51" spans="11:11" x14ac:dyDescent="0.25">
      <c r="K51" s="40"/>
    </row>
    <row r="52" spans="11:11" x14ac:dyDescent="0.25">
      <c r="K52" s="40"/>
    </row>
    <row r="53" spans="11:11" x14ac:dyDescent="0.25">
      <c r="K53" s="40"/>
    </row>
    <row r="54" spans="11:11" x14ac:dyDescent="0.25">
      <c r="K54" s="40"/>
    </row>
    <row r="55" spans="11:11" x14ac:dyDescent="0.25">
      <c r="K55" s="40"/>
    </row>
    <row r="56" spans="11:11" x14ac:dyDescent="0.25">
      <c r="K56" s="40"/>
    </row>
    <row r="57" spans="11:11" x14ac:dyDescent="0.25">
      <c r="K57" s="40"/>
    </row>
    <row r="58" spans="11:11" x14ac:dyDescent="0.25">
      <c r="K58" s="40"/>
    </row>
    <row r="59" spans="11:11" x14ac:dyDescent="0.25">
      <c r="K59" s="40"/>
    </row>
    <row r="60" spans="11:11" x14ac:dyDescent="0.25">
      <c r="K60" s="40"/>
    </row>
    <row r="61" spans="11:11" x14ac:dyDescent="0.25">
      <c r="K61" s="40"/>
    </row>
    <row r="62" spans="11:11" x14ac:dyDescent="0.25">
      <c r="K62" s="40"/>
    </row>
    <row r="63" spans="11:11" x14ac:dyDescent="0.25">
      <c r="K63" s="40"/>
    </row>
    <row r="64" spans="11:11" x14ac:dyDescent="0.25">
      <c r="K64" s="40"/>
    </row>
    <row r="65" spans="11:11" x14ac:dyDescent="0.25">
      <c r="K65" s="40"/>
    </row>
    <row r="66" spans="11:11" x14ac:dyDescent="0.25">
      <c r="K66" s="40"/>
    </row>
    <row r="67" spans="11:11" x14ac:dyDescent="0.25">
      <c r="K67" s="40"/>
    </row>
    <row r="68" spans="11:11" x14ac:dyDescent="0.25">
      <c r="K68" s="40"/>
    </row>
    <row r="69" spans="11:11" x14ac:dyDescent="0.25">
      <c r="K69" s="40"/>
    </row>
    <row r="70" spans="11:11" x14ac:dyDescent="0.25">
      <c r="K70" s="40"/>
    </row>
    <row r="71" spans="11:11" x14ac:dyDescent="0.25">
      <c r="K71" s="40"/>
    </row>
    <row r="72" spans="11:11" x14ac:dyDescent="0.25">
      <c r="K72" s="40"/>
    </row>
    <row r="73" spans="11:11" x14ac:dyDescent="0.25">
      <c r="K73" s="40"/>
    </row>
    <row r="74" spans="11:11" x14ac:dyDescent="0.25">
      <c r="K74" s="40"/>
    </row>
    <row r="75" spans="11:11" x14ac:dyDescent="0.25">
      <c r="K75" s="40"/>
    </row>
    <row r="76" spans="11:11" x14ac:dyDescent="0.25">
      <c r="K76" s="40"/>
    </row>
    <row r="77" spans="11:11" x14ac:dyDescent="0.25">
      <c r="K77" s="40"/>
    </row>
    <row r="78" spans="11:11" x14ac:dyDescent="0.25">
      <c r="K78" s="40"/>
    </row>
    <row r="79" spans="11:11" x14ac:dyDescent="0.25">
      <c r="K79" s="40"/>
    </row>
    <row r="80" spans="11:11" x14ac:dyDescent="0.25">
      <c r="K80" s="40"/>
    </row>
    <row r="81" spans="11:11" x14ac:dyDescent="0.25">
      <c r="K81" s="40"/>
    </row>
    <row r="82" spans="11:11" x14ac:dyDescent="0.25">
      <c r="K82" s="40"/>
    </row>
    <row r="83" spans="11:11" x14ac:dyDescent="0.25">
      <c r="K83" s="40"/>
    </row>
    <row r="84" spans="11:11" x14ac:dyDescent="0.25">
      <c r="K84" s="40"/>
    </row>
    <row r="85" spans="11:11" x14ac:dyDescent="0.25">
      <c r="K85" s="40"/>
    </row>
    <row r="86" spans="11:11" x14ac:dyDescent="0.25">
      <c r="K86" s="40"/>
    </row>
  </sheetData>
  <mergeCells count="10">
    <mergeCell ref="C3:K3"/>
    <mergeCell ref="C4:K4"/>
    <mergeCell ref="C7:D7"/>
    <mergeCell ref="E9:G9"/>
    <mergeCell ref="E15:J15"/>
    <mergeCell ref="D17:E17"/>
    <mergeCell ref="E14:J14"/>
    <mergeCell ref="E7:H7"/>
    <mergeCell ref="D22:H22"/>
    <mergeCell ref="D24:H2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election activeCell="U17" sqref="U17"/>
    </sheetView>
  </sheetViews>
  <sheetFormatPr defaultRowHeight="15" x14ac:dyDescent="0.25"/>
  <cols>
    <col min="1" max="1" width="3.5703125" customWidth="1"/>
    <col min="2" max="2" width="10.5703125" customWidth="1"/>
    <col min="3" max="3" width="6.5703125" customWidth="1"/>
    <col min="4" max="4" width="12.140625" customWidth="1"/>
    <col min="5" max="5" width="8.7109375" customWidth="1"/>
    <col min="6" max="6" width="6.140625" customWidth="1"/>
    <col min="9" max="9" width="13" customWidth="1"/>
    <col min="10" max="10" width="11.140625" customWidth="1"/>
    <col min="11" max="11" width="6.140625" customWidth="1"/>
    <col min="12" max="12" width="3.42578125" customWidth="1"/>
  </cols>
  <sheetData>
    <row r="1" spans="1:12" ht="15.75" thickBot="1" x14ac:dyDescent="0.3">
      <c r="K1" s="40"/>
    </row>
    <row r="2" spans="1:12" x14ac:dyDescent="0.25">
      <c r="A2" s="40"/>
      <c r="B2" s="42"/>
      <c r="C2" s="43"/>
      <c r="D2" s="43"/>
      <c r="E2" s="43"/>
      <c r="F2" s="43"/>
      <c r="G2" s="43"/>
      <c r="H2" s="43"/>
      <c r="I2" s="43"/>
      <c r="J2" s="43"/>
      <c r="K2" s="43"/>
      <c r="L2" s="44"/>
    </row>
    <row r="3" spans="1:12" x14ac:dyDescent="0.25">
      <c r="A3" s="40"/>
      <c r="B3" s="39"/>
      <c r="C3" s="422" t="s">
        <v>98</v>
      </c>
      <c r="D3" s="422"/>
      <c r="E3" s="422"/>
      <c r="F3" s="422"/>
      <c r="G3" s="422"/>
      <c r="H3" s="422"/>
      <c r="I3" s="422"/>
      <c r="J3" s="422"/>
      <c r="K3" s="422"/>
      <c r="L3" s="45"/>
    </row>
    <row r="4" spans="1:12" x14ac:dyDescent="0.25">
      <c r="A4" s="40"/>
      <c r="B4" s="39"/>
      <c r="C4" s="435" t="s">
        <v>29</v>
      </c>
      <c r="D4" s="435"/>
      <c r="E4" s="435"/>
      <c r="F4" s="435"/>
      <c r="G4" s="435"/>
      <c r="H4" s="435"/>
      <c r="I4" s="435"/>
      <c r="J4" s="435"/>
      <c r="K4" s="435"/>
      <c r="L4" s="45"/>
    </row>
    <row r="5" spans="1:12" x14ac:dyDescent="0.25">
      <c r="A5" s="40"/>
      <c r="B5" s="39"/>
      <c r="C5" s="60"/>
      <c r="D5" s="60"/>
      <c r="E5" s="60"/>
      <c r="F5" s="60"/>
      <c r="G5" s="60"/>
      <c r="H5" s="60"/>
      <c r="I5" s="60"/>
      <c r="J5" s="60"/>
      <c r="K5" s="60"/>
      <c r="L5" s="45"/>
    </row>
    <row r="6" spans="1:12" ht="15.75" thickBot="1" x14ac:dyDescent="0.3">
      <c r="A6" s="40"/>
      <c r="B6" s="39"/>
      <c r="C6" s="40"/>
      <c r="D6" s="40"/>
      <c r="E6" s="40"/>
      <c r="F6" s="40"/>
      <c r="G6" s="40"/>
      <c r="H6" s="40"/>
      <c r="I6" s="40"/>
      <c r="J6" s="40"/>
      <c r="K6" s="40"/>
      <c r="L6" s="45"/>
    </row>
    <row r="7" spans="1:12" ht="15.75" thickBot="1" x14ac:dyDescent="0.3">
      <c r="A7" s="40"/>
      <c r="B7" s="39"/>
      <c r="C7" s="424" t="s">
        <v>31</v>
      </c>
      <c r="D7" s="424"/>
      <c r="E7" s="62"/>
      <c r="F7" s="92"/>
      <c r="G7" s="92"/>
      <c r="H7" s="93"/>
      <c r="I7" s="40"/>
      <c r="J7" s="40"/>
      <c r="K7" s="11"/>
      <c r="L7" s="45"/>
    </row>
    <row r="8" spans="1:12" ht="15.75" thickBot="1" x14ac:dyDescent="0.3">
      <c r="A8" s="40"/>
      <c r="B8" s="39"/>
      <c r="C8" s="56"/>
      <c r="D8" s="56" t="s">
        <v>23</v>
      </c>
      <c r="E8" s="401"/>
      <c r="F8" s="402"/>
      <c r="G8" s="403"/>
      <c r="H8" s="11"/>
      <c r="I8" s="11"/>
      <c r="J8" s="11"/>
      <c r="K8" s="11"/>
      <c r="L8" s="45"/>
    </row>
    <row r="9" spans="1:12" ht="15.75" thickBot="1" x14ac:dyDescent="0.3">
      <c r="A9" s="40"/>
      <c r="B9" s="39"/>
      <c r="C9" s="56"/>
      <c r="D9" s="56" t="s">
        <v>96</v>
      </c>
      <c r="E9" s="95"/>
      <c r="F9" s="11"/>
      <c r="G9" s="56"/>
      <c r="H9" s="11"/>
      <c r="I9" s="11"/>
      <c r="J9" s="11"/>
      <c r="K9" s="11"/>
      <c r="L9" s="45"/>
    </row>
    <row r="10" spans="1:12" x14ac:dyDescent="0.25">
      <c r="A10" s="40"/>
      <c r="B10" s="39"/>
      <c r="C10" s="167"/>
      <c r="D10" s="167"/>
      <c r="E10" s="168"/>
      <c r="F10" s="11"/>
      <c r="G10" s="56"/>
      <c r="H10" s="11"/>
      <c r="I10" s="11"/>
      <c r="J10" s="11"/>
      <c r="K10" s="11"/>
      <c r="L10" s="45"/>
    </row>
    <row r="11" spans="1:12" x14ac:dyDescent="0.25">
      <c r="A11" s="40"/>
      <c r="B11" s="39"/>
      <c r="C11" s="56"/>
      <c r="D11" s="88" t="str">
        <f>IF(E9&gt;E10*1.1,"Actual amount  is more than 10%. Please Return to Chair for Approval","")</f>
        <v/>
      </c>
      <c r="E11" s="89"/>
      <c r="F11" s="20"/>
      <c r="G11" s="90"/>
      <c r="H11" s="20"/>
      <c r="I11" s="20"/>
      <c r="J11" s="20"/>
      <c r="K11" s="11"/>
      <c r="L11" s="45"/>
    </row>
    <row r="12" spans="1:12" ht="15.75" thickBot="1" x14ac:dyDescent="0.3">
      <c r="A12" s="40"/>
      <c r="B12" s="39"/>
      <c r="C12" s="56"/>
      <c r="D12" s="84"/>
      <c r="E12" s="85"/>
      <c r="F12" s="11"/>
      <c r="G12" s="56"/>
      <c r="H12" s="11"/>
      <c r="I12" s="11"/>
      <c r="J12" s="11"/>
      <c r="K12" s="11"/>
      <c r="L12" s="45"/>
    </row>
    <row r="13" spans="1:12" x14ac:dyDescent="0.25">
      <c r="A13" s="40"/>
      <c r="B13" s="39"/>
      <c r="C13" s="56"/>
      <c r="D13" s="83" t="s">
        <v>97</v>
      </c>
      <c r="E13" s="311"/>
      <c r="F13" s="243"/>
      <c r="G13" s="243"/>
      <c r="H13" s="243"/>
      <c r="I13" s="243"/>
      <c r="J13" s="244"/>
      <c r="K13" s="86"/>
      <c r="L13" s="45"/>
    </row>
    <row r="14" spans="1:12" ht="15.75" thickBot="1" x14ac:dyDescent="0.3">
      <c r="A14" s="40"/>
      <c r="B14" s="39"/>
      <c r="C14" s="56"/>
      <c r="D14" s="40"/>
      <c r="E14" s="425"/>
      <c r="F14" s="426"/>
      <c r="G14" s="426"/>
      <c r="H14" s="426"/>
      <c r="I14" s="426"/>
      <c r="J14" s="427"/>
      <c r="K14" s="66"/>
      <c r="L14" s="45"/>
    </row>
    <row r="15" spans="1:12" ht="15.75" thickBot="1" x14ac:dyDescent="0.3">
      <c r="A15" s="40"/>
      <c r="B15" s="39"/>
      <c r="C15" s="56"/>
      <c r="D15" s="40"/>
      <c r="E15" s="87"/>
      <c r="F15" s="87"/>
      <c r="G15" s="87"/>
      <c r="H15" s="87"/>
      <c r="I15" s="87"/>
      <c r="J15" s="87"/>
      <c r="K15" s="66"/>
      <c r="L15" s="45"/>
    </row>
    <row r="16" spans="1:12" ht="15.75" thickBot="1" x14ac:dyDescent="0.3">
      <c r="A16" s="40"/>
      <c r="B16" s="39"/>
      <c r="C16" s="56" t="s">
        <v>24</v>
      </c>
      <c r="D16" s="401"/>
      <c r="E16" s="403"/>
      <c r="F16" s="40"/>
      <c r="G16" s="40"/>
      <c r="H16" s="40"/>
      <c r="I16" s="40"/>
      <c r="J16" s="40"/>
      <c r="K16" s="40"/>
      <c r="L16" s="45"/>
    </row>
    <row r="17" spans="1:12" ht="15.75" thickBot="1" x14ac:dyDescent="0.3">
      <c r="A17" s="40"/>
      <c r="B17" s="39"/>
      <c r="C17" s="64"/>
      <c r="D17" s="40"/>
      <c r="E17" s="40"/>
      <c r="F17" s="40"/>
      <c r="G17" s="40"/>
      <c r="H17" s="40"/>
      <c r="I17" s="40"/>
      <c r="J17" s="40"/>
      <c r="K17" s="40"/>
      <c r="L17" s="45"/>
    </row>
    <row r="18" spans="1:12" ht="15.75" thickBot="1" x14ac:dyDescent="0.3">
      <c r="A18" s="40"/>
      <c r="B18" s="39"/>
      <c r="C18" s="56" t="s">
        <v>22</v>
      </c>
      <c r="D18" s="29" t="str">
        <f>IF(Approvals!R23="y",Approvals!#REF!,"void")</f>
        <v>void</v>
      </c>
      <c r="E18" s="40"/>
      <c r="F18" s="56" t="s">
        <v>25</v>
      </c>
      <c r="G18" s="29" t="str">
        <f>IF(Approvals!R23="y",Approvals!#REF!,"void")</f>
        <v>void</v>
      </c>
      <c r="H18" s="56" t="s">
        <v>26</v>
      </c>
      <c r="I18" s="29" t="str">
        <f>IF(Approvals!R23="y",Approvals!#REF!,"void")</f>
        <v>void</v>
      </c>
      <c r="J18" s="11"/>
      <c r="K18" s="40"/>
      <c r="L18" s="45"/>
    </row>
    <row r="19" spans="1:12" x14ac:dyDescent="0.25">
      <c r="A19" s="40"/>
      <c r="B19" s="39"/>
      <c r="C19" s="40"/>
      <c r="D19" s="40"/>
      <c r="E19" s="56"/>
      <c r="F19" s="11"/>
      <c r="G19" s="55"/>
      <c r="H19" s="11"/>
      <c r="I19" s="11"/>
      <c r="J19" s="11"/>
      <c r="K19" s="40"/>
      <c r="L19" s="45"/>
    </row>
    <row r="20" spans="1:12" ht="15.75" thickBot="1" x14ac:dyDescent="0.3">
      <c r="A20" s="40"/>
      <c r="B20" s="39"/>
      <c r="C20" s="64"/>
      <c r="D20" s="40"/>
      <c r="E20" s="40"/>
      <c r="F20" s="40"/>
      <c r="G20" s="40"/>
      <c r="H20" s="40"/>
      <c r="I20" s="40"/>
      <c r="J20" s="40"/>
      <c r="K20" s="40"/>
      <c r="L20" s="45"/>
    </row>
    <row r="21" spans="1:12" ht="15.75" thickBot="1" x14ac:dyDescent="0.3">
      <c r="A21" s="40"/>
      <c r="B21" s="39"/>
      <c r="C21" s="56" t="s">
        <v>27</v>
      </c>
      <c r="D21" s="436"/>
      <c r="E21" s="436"/>
      <c r="F21" s="436"/>
      <c r="G21" s="436"/>
      <c r="H21" s="436"/>
      <c r="I21" s="55" t="s">
        <v>1</v>
      </c>
      <c r="J21" s="94">
        <f ca="1">TODAY()</f>
        <v>42272</v>
      </c>
      <c r="K21" s="40"/>
      <c r="L21" s="45"/>
    </row>
    <row r="22" spans="1:12" ht="15.75" thickBot="1" x14ac:dyDescent="0.3">
      <c r="A22" s="40"/>
      <c r="B22" s="39"/>
      <c r="C22" s="56"/>
      <c r="D22" s="23"/>
      <c r="E22" s="23"/>
      <c r="F22" s="23"/>
      <c r="G22" s="23"/>
      <c r="H22" s="11"/>
      <c r="I22" s="91"/>
      <c r="J22" s="11"/>
      <c r="K22" s="40"/>
      <c r="L22" s="45"/>
    </row>
    <row r="23" spans="1:12" ht="15.75" thickBot="1" x14ac:dyDescent="0.3">
      <c r="A23" s="40"/>
      <c r="B23" s="39"/>
      <c r="C23" s="56" t="s">
        <v>99</v>
      </c>
      <c r="D23" s="432"/>
      <c r="E23" s="433"/>
      <c r="F23" s="433"/>
      <c r="G23" s="433"/>
      <c r="H23" s="434"/>
      <c r="I23" s="55" t="s">
        <v>1</v>
      </c>
      <c r="J23" s="94">
        <f ca="1">TODAY()</f>
        <v>42272</v>
      </c>
      <c r="K23" s="40"/>
      <c r="L23" s="45"/>
    </row>
    <row r="24" spans="1:12" x14ac:dyDescent="0.25">
      <c r="A24" s="40"/>
      <c r="B24" s="39"/>
      <c r="C24" s="40"/>
      <c r="D24" s="40"/>
      <c r="E24" s="40"/>
      <c r="F24" s="40"/>
      <c r="G24" s="40"/>
      <c r="H24" s="40"/>
      <c r="I24" s="40"/>
      <c r="J24" s="40"/>
      <c r="K24" s="40"/>
      <c r="L24" s="45"/>
    </row>
    <row r="25" spans="1:12" x14ac:dyDescent="0.25">
      <c r="B25" s="39"/>
      <c r="C25" s="40"/>
      <c r="D25" s="40"/>
      <c r="E25" s="40"/>
      <c r="F25" s="40"/>
      <c r="G25" s="40"/>
      <c r="H25" s="40"/>
      <c r="I25" s="40"/>
      <c r="J25" s="40"/>
      <c r="K25" s="40"/>
      <c r="L25" s="45"/>
    </row>
    <row r="26" spans="1:12" ht="15.75" thickBot="1" x14ac:dyDescent="0.3">
      <c r="B26" s="57"/>
      <c r="C26" s="58"/>
      <c r="D26" s="58"/>
      <c r="E26" s="58"/>
      <c r="F26" s="58"/>
      <c r="G26" s="58"/>
      <c r="H26" s="58"/>
      <c r="I26" s="58"/>
      <c r="J26" s="58"/>
      <c r="K26" s="58"/>
      <c r="L26" s="59"/>
    </row>
    <row r="27" spans="1:12" x14ac:dyDescent="0.25">
      <c r="K27" s="40"/>
    </row>
    <row r="28" spans="1:12" x14ac:dyDescent="0.25">
      <c r="K28" s="40"/>
    </row>
    <row r="29" spans="1:12" x14ac:dyDescent="0.25">
      <c r="K29" s="40"/>
    </row>
    <row r="30" spans="1:12" x14ac:dyDescent="0.25">
      <c r="K30" s="40"/>
    </row>
    <row r="31" spans="1:12" x14ac:dyDescent="0.25">
      <c r="K31" s="40"/>
    </row>
    <row r="32" spans="1:12" x14ac:dyDescent="0.25">
      <c r="K32" s="40"/>
    </row>
    <row r="33" spans="11:11" x14ac:dyDescent="0.25">
      <c r="K33" s="40"/>
    </row>
    <row r="34" spans="11:11" x14ac:dyDescent="0.25">
      <c r="K34" s="40"/>
    </row>
    <row r="35" spans="11:11" x14ac:dyDescent="0.25">
      <c r="K35" s="40"/>
    </row>
    <row r="36" spans="11:11" x14ac:dyDescent="0.25">
      <c r="K36" s="40"/>
    </row>
    <row r="37" spans="11:11" x14ac:dyDescent="0.25">
      <c r="K37" s="40"/>
    </row>
    <row r="38" spans="11:11" x14ac:dyDescent="0.25">
      <c r="K38" s="40"/>
    </row>
    <row r="39" spans="11:11" x14ac:dyDescent="0.25">
      <c r="K39" s="40"/>
    </row>
    <row r="40" spans="11:11" x14ac:dyDescent="0.25">
      <c r="K40" s="40"/>
    </row>
    <row r="41" spans="11:11" x14ac:dyDescent="0.25">
      <c r="K41" s="40"/>
    </row>
    <row r="42" spans="11:11" x14ac:dyDescent="0.25">
      <c r="K42" s="40"/>
    </row>
    <row r="43" spans="11:11" x14ac:dyDescent="0.25">
      <c r="K43" s="40"/>
    </row>
    <row r="44" spans="11:11" x14ac:dyDescent="0.25">
      <c r="K44" s="40"/>
    </row>
    <row r="45" spans="11:11" x14ac:dyDescent="0.25">
      <c r="K45" s="40"/>
    </row>
    <row r="46" spans="11:11" x14ac:dyDescent="0.25">
      <c r="K46" s="40"/>
    </row>
    <row r="47" spans="11:11" x14ac:dyDescent="0.25">
      <c r="K47" s="40"/>
    </row>
    <row r="48" spans="11:11" x14ac:dyDescent="0.25">
      <c r="K48" s="40"/>
    </row>
    <row r="49" spans="11:11" x14ac:dyDescent="0.25">
      <c r="K49" s="40"/>
    </row>
    <row r="50" spans="11:11" x14ac:dyDescent="0.25">
      <c r="K50" s="40"/>
    </row>
    <row r="51" spans="11:11" x14ac:dyDescent="0.25">
      <c r="K51" s="40"/>
    </row>
    <row r="52" spans="11:11" x14ac:dyDescent="0.25">
      <c r="K52" s="40"/>
    </row>
    <row r="53" spans="11:11" x14ac:dyDescent="0.25">
      <c r="K53" s="40"/>
    </row>
    <row r="54" spans="11:11" x14ac:dyDescent="0.25">
      <c r="K54" s="40"/>
    </row>
    <row r="55" spans="11:11" x14ac:dyDescent="0.25">
      <c r="K55" s="40"/>
    </row>
    <row r="56" spans="11:11" x14ac:dyDescent="0.25">
      <c r="K56" s="40"/>
    </row>
    <row r="57" spans="11:11" x14ac:dyDescent="0.25">
      <c r="K57" s="40"/>
    </row>
    <row r="58" spans="11:11" x14ac:dyDescent="0.25">
      <c r="K58" s="40"/>
    </row>
    <row r="59" spans="11:11" x14ac:dyDescent="0.25">
      <c r="K59" s="40"/>
    </row>
    <row r="60" spans="11:11" x14ac:dyDescent="0.25">
      <c r="K60" s="40"/>
    </row>
    <row r="61" spans="11:11" x14ac:dyDescent="0.25">
      <c r="K61" s="40"/>
    </row>
    <row r="62" spans="11:11" x14ac:dyDescent="0.25">
      <c r="K62" s="40"/>
    </row>
    <row r="63" spans="11:11" x14ac:dyDescent="0.25">
      <c r="K63" s="40"/>
    </row>
    <row r="64" spans="11:11" x14ac:dyDescent="0.25">
      <c r="K64" s="40"/>
    </row>
    <row r="65" spans="11:11" x14ac:dyDescent="0.25">
      <c r="K65" s="40"/>
    </row>
    <row r="66" spans="11:11" x14ac:dyDescent="0.25">
      <c r="K66" s="40"/>
    </row>
    <row r="67" spans="11:11" x14ac:dyDescent="0.25">
      <c r="K67" s="40"/>
    </row>
    <row r="68" spans="11:11" x14ac:dyDescent="0.25">
      <c r="K68" s="40"/>
    </row>
    <row r="69" spans="11:11" x14ac:dyDescent="0.25">
      <c r="K69" s="40"/>
    </row>
    <row r="70" spans="11:11" x14ac:dyDescent="0.25">
      <c r="K70" s="40"/>
    </row>
    <row r="71" spans="11:11" x14ac:dyDescent="0.25">
      <c r="K71" s="40"/>
    </row>
    <row r="72" spans="11:11" x14ac:dyDescent="0.25">
      <c r="K72" s="40"/>
    </row>
    <row r="73" spans="11:11" x14ac:dyDescent="0.25">
      <c r="K73" s="40"/>
    </row>
    <row r="74" spans="11:11" x14ac:dyDescent="0.25">
      <c r="K74" s="40"/>
    </row>
    <row r="75" spans="11:11" x14ac:dyDescent="0.25">
      <c r="K75" s="40"/>
    </row>
    <row r="76" spans="11:11" x14ac:dyDescent="0.25">
      <c r="K76" s="40"/>
    </row>
    <row r="77" spans="11:11" x14ac:dyDescent="0.25">
      <c r="K77" s="40"/>
    </row>
    <row r="78" spans="11:11" x14ac:dyDescent="0.25">
      <c r="K78" s="40"/>
    </row>
    <row r="79" spans="11:11" x14ac:dyDescent="0.25">
      <c r="K79" s="40"/>
    </row>
    <row r="80" spans="11:11" x14ac:dyDescent="0.25">
      <c r="K80" s="40"/>
    </row>
    <row r="81" spans="11:11" x14ac:dyDescent="0.25">
      <c r="K81" s="40"/>
    </row>
    <row r="82" spans="11:11" x14ac:dyDescent="0.25">
      <c r="K82" s="40"/>
    </row>
    <row r="83" spans="11:11" x14ac:dyDescent="0.25">
      <c r="K83" s="40"/>
    </row>
    <row r="84" spans="11:11" x14ac:dyDescent="0.25">
      <c r="K84" s="40"/>
    </row>
  </sheetData>
  <mergeCells count="8">
    <mergeCell ref="D23:H23"/>
    <mergeCell ref="C3:K3"/>
    <mergeCell ref="C4:K4"/>
    <mergeCell ref="C7:D7"/>
    <mergeCell ref="E8:G8"/>
    <mergeCell ref="E14:J14"/>
    <mergeCell ref="D16:E16"/>
    <mergeCell ref="D21:H21"/>
  </mergeCells>
  <conditionalFormatting sqref="D10 E10">
    <cfRule type="expression" dxfId="12" priority="1">
      <formula>$E$9&lt;$E$10*1.1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election activeCell="T22" sqref="T22"/>
    </sheetView>
  </sheetViews>
  <sheetFormatPr defaultRowHeight="15" x14ac:dyDescent="0.25"/>
  <cols>
    <col min="1" max="1" width="3.28515625" customWidth="1"/>
    <col min="10" max="10" width="11.7109375" customWidth="1"/>
  </cols>
  <sheetData>
    <row r="1" spans="1:12" ht="15.75" thickBot="1" x14ac:dyDescent="0.3">
      <c r="K1" s="40"/>
    </row>
    <row r="2" spans="1:12" x14ac:dyDescent="0.25">
      <c r="A2" s="40"/>
      <c r="B2" s="42"/>
      <c r="C2" s="43"/>
      <c r="D2" s="43"/>
      <c r="E2" s="43"/>
      <c r="F2" s="43"/>
      <c r="G2" s="43"/>
      <c r="H2" s="43"/>
      <c r="I2" s="43"/>
      <c r="J2" s="43"/>
      <c r="K2" s="43"/>
      <c r="L2" s="44"/>
    </row>
    <row r="3" spans="1:12" x14ac:dyDescent="0.25">
      <c r="A3" s="40"/>
      <c r="B3" s="39"/>
      <c r="C3" s="422" t="s">
        <v>180</v>
      </c>
      <c r="D3" s="422"/>
      <c r="E3" s="422"/>
      <c r="F3" s="422"/>
      <c r="G3" s="422"/>
      <c r="H3" s="422"/>
      <c r="I3" s="422"/>
      <c r="J3" s="422"/>
      <c r="K3" s="422"/>
      <c r="L3" s="45"/>
    </row>
    <row r="4" spans="1:12" x14ac:dyDescent="0.25">
      <c r="A4" s="40"/>
      <c r="B4" s="39"/>
      <c r="C4" s="423" t="s">
        <v>198</v>
      </c>
      <c r="D4" s="423"/>
      <c r="E4" s="423"/>
      <c r="F4" s="423"/>
      <c r="G4" s="423"/>
      <c r="H4" s="423"/>
      <c r="I4" s="423"/>
      <c r="J4" s="423"/>
      <c r="K4" s="423"/>
      <c r="L4" s="45"/>
    </row>
    <row r="5" spans="1:12" x14ac:dyDescent="0.25">
      <c r="A5" s="40"/>
      <c r="B5" s="39"/>
      <c r="C5" s="209"/>
      <c r="D5" s="209"/>
      <c r="E5" s="209"/>
      <c r="F5" s="209"/>
      <c r="G5" s="209"/>
      <c r="H5" s="209"/>
      <c r="I5" s="209"/>
      <c r="J5" s="209"/>
      <c r="K5" s="209"/>
      <c r="L5" s="45"/>
    </row>
    <row r="6" spans="1:12" ht="15.75" thickBot="1" x14ac:dyDescent="0.3">
      <c r="A6" s="40"/>
      <c r="B6" s="39"/>
      <c r="C6" s="40"/>
      <c r="D6" s="40"/>
      <c r="E6" s="40"/>
      <c r="F6" s="40"/>
      <c r="G6" s="40"/>
      <c r="H6" s="40"/>
      <c r="I6" s="40"/>
      <c r="J6" s="40"/>
      <c r="K6" s="40"/>
      <c r="L6" s="45"/>
    </row>
    <row r="7" spans="1:12" ht="15.75" thickBot="1" x14ac:dyDescent="0.3">
      <c r="A7" s="40"/>
      <c r="B7" s="39"/>
      <c r="C7" s="424" t="s">
        <v>32</v>
      </c>
      <c r="D7" s="424"/>
      <c r="E7" s="395" t="str">
        <f>IF(Approvals!R28="y",Request!H11,"void")</f>
        <v>void</v>
      </c>
      <c r="F7" s="396"/>
      <c r="G7" s="396"/>
      <c r="H7" s="397"/>
      <c r="I7" s="40"/>
      <c r="J7" s="40"/>
      <c r="K7" s="11"/>
      <c r="L7" s="45"/>
    </row>
    <row r="8" spans="1:12" ht="7.5" customHeight="1" thickBot="1" x14ac:dyDescent="0.3">
      <c r="A8" s="40"/>
      <c r="B8" s="39"/>
      <c r="C8" s="207"/>
      <c r="D8" s="207"/>
      <c r="E8" s="210"/>
      <c r="F8" s="210"/>
      <c r="G8" s="210"/>
      <c r="H8" s="210"/>
      <c r="I8" s="40"/>
      <c r="J8" s="40"/>
      <c r="K8" s="11"/>
      <c r="L8" s="45"/>
    </row>
    <row r="9" spans="1:12" ht="15.75" thickBot="1" x14ac:dyDescent="0.3">
      <c r="A9" s="40"/>
      <c r="B9" s="39"/>
      <c r="C9" s="207"/>
      <c r="D9" s="207" t="s">
        <v>23</v>
      </c>
      <c r="E9" s="401"/>
      <c r="F9" s="402"/>
      <c r="G9" s="403"/>
      <c r="H9" s="11"/>
      <c r="I9" s="11"/>
      <c r="J9" s="11"/>
      <c r="K9" s="11"/>
      <c r="L9" s="45"/>
    </row>
    <row r="10" spans="1:12" ht="6" customHeight="1" thickBot="1" x14ac:dyDescent="0.3">
      <c r="A10" s="40"/>
      <c r="B10" s="39"/>
      <c r="C10" s="207"/>
      <c r="D10" s="207"/>
      <c r="E10" s="11"/>
      <c r="F10" s="11"/>
      <c r="G10" s="11"/>
      <c r="H10" s="11"/>
      <c r="I10" s="11"/>
      <c r="J10" s="11"/>
      <c r="K10" s="11"/>
      <c r="L10" s="45"/>
    </row>
    <row r="11" spans="1:12" ht="15.75" thickBot="1" x14ac:dyDescent="0.3">
      <c r="A11" s="40"/>
      <c r="B11" s="39"/>
      <c r="C11" s="207"/>
      <c r="D11" s="207" t="s">
        <v>179</v>
      </c>
      <c r="E11" s="29"/>
      <c r="F11" s="11"/>
      <c r="G11" s="207"/>
      <c r="H11" s="11"/>
      <c r="I11" s="11"/>
      <c r="J11" s="11"/>
      <c r="K11" s="11"/>
      <c r="L11" s="45"/>
    </row>
    <row r="12" spans="1:12" ht="7.5" customHeight="1" thickBot="1" x14ac:dyDescent="0.3">
      <c r="A12" s="40"/>
      <c r="B12" s="39"/>
      <c r="C12" s="167"/>
      <c r="D12" s="215" t="s">
        <v>42</v>
      </c>
      <c r="E12" s="213"/>
      <c r="F12" s="213"/>
      <c r="G12" s="207"/>
      <c r="H12" s="11"/>
      <c r="I12" s="11"/>
      <c r="J12" s="11"/>
      <c r="K12" s="11"/>
      <c r="L12" s="45"/>
    </row>
    <row r="13" spans="1:12" x14ac:dyDescent="0.25">
      <c r="A13" s="40"/>
      <c r="B13" s="39"/>
      <c r="C13" s="207"/>
      <c r="D13" s="83" t="s">
        <v>97</v>
      </c>
      <c r="E13" s="429"/>
      <c r="F13" s="430"/>
      <c r="G13" s="430"/>
      <c r="H13" s="430"/>
      <c r="I13" s="430"/>
      <c r="J13" s="431"/>
      <c r="K13" s="86"/>
      <c r="L13" s="45"/>
    </row>
    <row r="14" spans="1:12" ht="15.75" thickBot="1" x14ac:dyDescent="0.3">
      <c r="A14" s="40"/>
      <c r="B14" s="39"/>
      <c r="C14" s="207"/>
      <c r="D14" s="40"/>
      <c r="E14" s="425"/>
      <c r="F14" s="426"/>
      <c r="G14" s="426"/>
      <c r="H14" s="426"/>
      <c r="I14" s="426"/>
      <c r="J14" s="427"/>
      <c r="K14" s="66"/>
      <c r="L14" s="45"/>
    </row>
    <row r="15" spans="1:12" ht="4.5" customHeight="1" thickBot="1" x14ac:dyDescent="0.3">
      <c r="A15" s="40"/>
      <c r="B15" s="39"/>
      <c r="C15" s="207"/>
      <c r="D15" s="40"/>
      <c r="E15" s="87"/>
      <c r="F15" s="87"/>
      <c r="G15" s="87"/>
      <c r="H15" s="87"/>
      <c r="I15" s="87"/>
      <c r="J15" s="87"/>
      <c r="K15" s="66"/>
      <c r="L15" s="45"/>
    </row>
    <row r="16" spans="1:12" ht="15.75" thickBot="1" x14ac:dyDescent="0.3">
      <c r="A16" s="40"/>
      <c r="B16" s="39"/>
      <c r="C16" s="207" t="s">
        <v>24</v>
      </c>
      <c r="D16" s="401">
        <f>TAR!AF13</f>
        <v>0</v>
      </c>
      <c r="E16" s="403"/>
      <c r="F16" s="40"/>
      <c r="G16" s="40"/>
      <c r="H16" s="40"/>
      <c r="I16" s="40"/>
      <c r="J16" s="40"/>
      <c r="K16" s="40"/>
      <c r="L16" s="45"/>
    </row>
    <row r="17" spans="1:12" ht="6.75" customHeight="1" thickBot="1" x14ac:dyDescent="0.3">
      <c r="A17" s="40"/>
      <c r="B17" s="39"/>
      <c r="C17" s="64"/>
      <c r="D17" s="40"/>
      <c r="E17" s="40"/>
      <c r="F17" s="40"/>
      <c r="G17" s="40"/>
      <c r="H17" s="40"/>
      <c r="I17" s="40"/>
      <c r="J17" s="40"/>
      <c r="K17" s="40"/>
      <c r="L17" s="45"/>
    </row>
    <row r="18" spans="1:12" ht="15.75" thickBot="1" x14ac:dyDescent="0.3">
      <c r="A18" s="40"/>
      <c r="B18" s="39"/>
      <c r="C18" s="207" t="s">
        <v>22</v>
      </c>
      <c r="D18" s="29" t="str">
        <f>IF(Approvals!O10="Grant",Approvals!C17,IF(Approvals!O10="Dept E&amp;G",Approvals!C11,IF(Approvals!O10="F&amp;A",Approvals!C24,"void")))</f>
        <v>void</v>
      </c>
      <c r="E18" s="40"/>
      <c r="F18" s="207" t="s">
        <v>172</v>
      </c>
      <c r="G18" s="29" t="str">
        <f>IF(Approvals!O10="Grant",Approvals!E17,IF(Approvals!O10="Dept E&amp;G",Approvals!E11,IF(Approvals!O10="F&amp;A",Approvals!E24,"void")))</f>
        <v>void</v>
      </c>
      <c r="H18" s="207" t="s">
        <v>25</v>
      </c>
      <c r="I18" s="29" t="str">
        <f>IF(Approvals!O10="Grant",Approvals!G17,IF(Approvals!O10="Dept E&amp;G",Approvals!G11,IF(Approvals!O10="F&amp;A",Approvals!G24,"void")))</f>
        <v>void</v>
      </c>
      <c r="J18" s="11"/>
      <c r="K18" s="40"/>
      <c r="L18" s="45"/>
    </row>
    <row r="19" spans="1:12" x14ac:dyDescent="0.25">
      <c r="A19" s="40"/>
      <c r="B19" s="39"/>
      <c r="C19" s="207"/>
      <c r="D19" s="11"/>
      <c r="E19" s="40"/>
      <c r="F19" s="207"/>
      <c r="G19" s="11"/>
      <c r="H19" s="207"/>
      <c r="I19" s="11"/>
      <c r="J19" s="11"/>
      <c r="K19" s="40"/>
      <c r="L19" s="45"/>
    </row>
    <row r="20" spans="1:12" ht="15.75" thickBot="1" x14ac:dyDescent="0.3">
      <c r="A20" s="40"/>
      <c r="B20" s="39"/>
      <c r="C20" s="64"/>
      <c r="D20" s="40"/>
      <c r="E20" s="40"/>
      <c r="F20" s="40"/>
      <c r="G20" s="40"/>
      <c r="H20" s="40"/>
      <c r="I20" s="40"/>
      <c r="J20" s="40"/>
      <c r="K20" s="40"/>
      <c r="L20" s="45"/>
    </row>
    <row r="21" spans="1:12" ht="15.75" thickBot="1" x14ac:dyDescent="0.3">
      <c r="A21" s="40"/>
      <c r="B21" s="39"/>
      <c r="C21" s="207" t="s">
        <v>27</v>
      </c>
      <c r="D21" s="428"/>
      <c r="E21" s="428"/>
      <c r="F21" s="428"/>
      <c r="G21" s="428"/>
      <c r="H21" s="428"/>
      <c r="I21" s="206" t="s">
        <v>1</v>
      </c>
      <c r="J21" s="94">
        <f ca="1">TODAY()</f>
        <v>42272</v>
      </c>
      <c r="K21" s="40"/>
      <c r="L21" s="45"/>
    </row>
    <row r="22" spans="1:12" x14ac:dyDescent="0.25">
      <c r="A22" s="40"/>
      <c r="B22" s="39"/>
      <c r="C22" s="207"/>
      <c r="D22" s="210"/>
      <c r="E22" s="210"/>
      <c r="F22" s="210"/>
      <c r="G22" s="210"/>
      <c r="H22" s="11"/>
      <c r="I22" s="91"/>
      <c r="J22" s="11"/>
      <c r="K22" s="40"/>
      <c r="L22" s="45"/>
    </row>
    <row r="23" spans="1:12" x14ac:dyDescent="0.25">
      <c r="A23" s="40"/>
      <c r="B23" s="39"/>
      <c r="C23" s="40"/>
      <c r="D23" s="421"/>
      <c r="E23" s="421"/>
      <c r="F23" s="421"/>
      <c r="G23" s="421"/>
      <c r="H23" s="421"/>
      <c r="I23" s="40"/>
      <c r="J23" s="40"/>
      <c r="K23" s="40"/>
      <c r="L23" s="45"/>
    </row>
    <row r="24" spans="1:12" x14ac:dyDescent="0.25">
      <c r="A24" s="40"/>
      <c r="B24" s="39"/>
      <c r="C24" s="207"/>
      <c r="D24" s="40"/>
      <c r="E24" s="40"/>
      <c r="F24" s="40"/>
      <c r="G24" s="40"/>
      <c r="H24" s="40"/>
      <c r="I24" s="206"/>
      <c r="J24" s="181"/>
      <c r="K24" s="40"/>
      <c r="L24" s="45"/>
    </row>
    <row r="25" spans="1:12" x14ac:dyDescent="0.25">
      <c r="A25" s="40"/>
      <c r="B25" s="39"/>
      <c r="C25" s="40"/>
      <c r="D25" s="40"/>
      <c r="E25" s="40"/>
      <c r="F25" s="40"/>
      <c r="G25" s="40"/>
      <c r="H25" s="40"/>
      <c r="I25" s="40"/>
      <c r="J25" s="40"/>
      <c r="K25" s="40"/>
      <c r="L25" s="45"/>
    </row>
    <row r="26" spans="1:12" x14ac:dyDescent="0.25">
      <c r="B26" s="39"/>
      <c r="C26" s="40"/>
      <c r="D26" s="40"/>
      <c r="E26" s="40"/>
      <c r="F26" s="40"/>
      <c r="G26" s="40"/>
      <c r="H26" s="40"/>
      <c r="I26" s="40"/>
      <c r="J26" s="40"/>
      <c r="K26" s="40"/>
      <c r="L26" s="45"/>
    </row>
    <row r="27" spans="1:12" ht="15.75" thickBot="1" x14ac:dyDescent="0.3">
      <c r="B27" s="75"/>
      <c r="C27" s="76"/>
      <c r="D27" s="76"/>
      <c r="E27" s="76"/>
      <c r="F27" s="76"/>
      <c r="G27" s="76"/>
      <c r="H27" s="76"/>
      <c r="I27" s="76"/>
      <c r="J27" s="76"/>
      <c r="K27" s="76"/>
      <c r="L27" s="77"/>
    </row>
    <row r="28" spans="1:12" x14ac:dyDescent="0.25">
      <c r="K28" s="40"/>
    </row>
    <row r="29" spans="1:12" x14ac:dyDescent="0.25">
      <c r="K29" s="40"/>
    </row>
    <row r="30" spans="1:12" x14ac:dyDescent="0.25">
      <c r="K30" s="40"/>
    </row>
    <row r="31" spans="1:12" x14ac:dyDescent="0.25">
      <c r="K31" s="40"/>
    </row>
    <row r="32" spans="1:12" x14ac:dyDescent="0.25">
      <c r="K32" s="40"/>
    </row>
    <row r="33" spans="11:11" x14ac:dyDescent="0.25">
      <c r="K33" s="40"/>
    </row>
    <row r="34" spans="11:11" x14ac:dyDescent="0.25">
      <c r="K34" s="40"/>
    </row>
    <row r="35" spans="11:11" x14ac:dyDescent="0.25">
      <c r="K35" s="40"/>
    </row>
    <row r="36" spans="11:11" x14ac:dyDescent="0.25">
      <c r="K36" s="40"/>
    </row>
    <row r="37" spans="11:11" x14ac:dyDescent="0.25">
      <c r="K37" s="40"/>
    </row>
    <row r="38" spans="11:11" x14ac:dyDescent="0.25">
      <c r="K38" s="40"/>
    </row>
    <row r="39" spans="11:11" x14ac:dyDescent="0.25">
      <c r="K39" s="40"/>
    </row>
    <row r="40" spans="11:11" x14ac:dyDescent="0.25">
      <c r="K40" s="40"/>
    </row>
    <row r="41" spans="11:11" x14ac:dyDescent="0.25">
      <c r="K41" s="40"/>
    </row>
    <row r="42" spans="11:11" x14ac:dyDescent="0.25">
      <c r="K42" s="40"/>
    </row>
    <row r="43" spans="11:11" x14ac:dyDescent="0.25">
      <c r="K43" s="40"/>
    </row>
    <row r="44" spans="11:11" x14ac:dyDescent="0.25">
      <c r="K44" s="40"/>
    </row>
    <row r="45" spans="11:11" x14ac:dyDescent="0.25">
      <c r="K45" s="40"/>
    </row>
    <row r="46" spans="11:11" x14ac:dyDescent="0.25">
      <c r="K46" s="40"/>
    </row>
    <row r="47" spans="11:11" x14ac:dyDescent="0.25">
      <c r="K47" s="40"/>
    </row>
    <row r="48" spans="11:11" x14ac:dyDescent="0.25">
      <c r="K48" s="40"/>
    </row>
    <row r="49" spans="11:11" x14ac:dyDescent="0.25">
      <c r="K49" s="40"/>
    </row>
    <row r="50" spans="11:11" x14ac:dyDescent="0.25">
      <c r="K50" s="40"/>
    </row>
    <row r="51" spans="11:11" x14ac:dyDescent="0.25">
      <c r="K51" s="40"/>
    </row>
    <row r="52" spans="11:11" x14ac:dyDescent="0.25">
      <c r="K52" s="40"/>
    </row>
    <row r="53" spans="11:11" x14ac:dyDescent="0.25">
      <c r="K53" s="40"/>
    </row>
    <row r="54" spans="11:11" x14ac:dyDescent="0.25">
      <c r="K54" s="40"/>
    </row>
    <row r="55" spans="11:11" x14ac:dyDescent="0.25">
      <c r="K55" s="40"/>
    </row>
    <row r="56" spans="11:11" x14ac:dyDescent="0.25">
      <c r="K56" s="40"/>
    </row>
    <row r="57" spans="11:11" x14ac:dyDescent="0.25">
      <c r="K57" s="40"/>
    </row>
    <row r="58" spans="11:11" x14ac:dyDescent="0.25">
      <c r="K58" s="40"/>
    </row>
    <row r="59" spans="11:11" x14ac:dyDescent="0.25">
      <c r="K59" s="40"/>
    </row>
    <row r="60" spans="11:11" x14ac:dyDescent="0.25">
      <c r="K60" s="40"/>
    </row>
    <row r="61" spans="11:11" x14ac:dyDescent="0.25">
      <c r="K61" s="40"/>
    </row>
    <row r="62" spans="11:11" x14ac:dyDescent="0.25">
      <c r="K62" s="40"/>
    </row>
    <row r="63" spans="11:11" x14ac:dyDescent="0.25">
      <c r="K63" s="40"/>
    </row>
    <row r="64" spans="11:11" x14ac:dyDescent="0.25">
      <c r="K64" s="40"/>
    </row>
    <row r="65" spans="11:11" x14ac:dyDescent="0.25">
      <c r="K65" s="40"/>
    </row>
    <row r="66" spans="11:11" x14ac:dyDescent="0.25">
      <c r="K66" s="40"/>
    </row>
    <row r="67" spans="11:11" x14ac:dyDescent="0.25">
      <c r="K67" s="40"/>
    </row>
  </sheetData>
  <mergeCells count="10">
    <mergeCell ref="E14:J14"/>
    <mergeCell ref="D16:E16"/>
    <mergeCell ref="D21:H21"/>
    <mergeCell ref="D23:H23"/>
    <mergeCell ref="C3:K3"/>
    <mergeCell ref="C4:K4"/>
    <mergeCell ref="C7:D7"/>
    <mergeCell ref="E7:H7"/>
    <mergeCell ref="E9:G9"/>
    <mergeCell ref="E13:J13"/>
  </mergeCells>
  <conditionalFormatting sqref="D12:E12">
    <cfRule type="expression" dxfId="11" priority="1">
      <formula>$E$11&lt;$E$12*1.1</formula>
    </cfRule>
  </conditionalFormatting>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65"/>
  <sheetViews>
    <sheetView showGridLines="0" topLeftCell="A14" workbookViewId="0">
      <selection activeCell="U4" sqref="C3:AJ4"/>
    </sheetView>
  </sheetViews>
  <sheetFormatPr defaultRowHeight="15" x14ac:dyDescent="0.25"/>
  <cols>
    <col min="1" max="2" width="2.140625" customWidth="1"/>
    <col min="4" max="4" width="10.28515625" customWidth="1"/>
    <col min="5" max="5" width="12.42578125" customWidth="1"/>
    <col min="6" max="6" width="1.42578125" customWidth="1"/>
    <col min="7" max="7" width="12" customWidth="1"/>
    <col min="8" max="8" width="8.7109375" customWidth="1"/>
    <col min="9" max="9" width="2.85546875" customWidth="1"/>
    <col min="10" max="10" width="2" customWidth="1"/>
    <col min="11" max="11" width="6.5703125" customWidth="1"/>
    <col min="12" max="12" width="3.28515625" customWidth="1"/>
    <col min="13" max="13" width="4.140625" customWidth="1"/>
    <col min="14" max="14" width="5.28515625" customWidth="1"/>
    <col min="15" max="16" width="1.7109375" customWidth="1"/>
    <col min="17" max="17" width="3.5703125" customWidth="1"/>
    <col min="18" max="18" width="3.28515625" customWidth="1"/>
    <col min="19" max="19" width="1.140625" customWidth="1"/>
    <col min="20" max="20" width="2.5703125" customWidth="1"/>
    <col min="21" max="21" width="5.5703125" customWidth="1"/>
    <col min="22" max="22" width="2" customWidth="1"/>
    <col min="23" max="24" width="3.85546875" customWidth="1"/>
    <col min="25" max="25" width="4.28515625" customWidth="1"/>
    <col min="26" max="26" width="4.42578125" customWidth="1"/>
    <col min="27" max="27" width="3.42578125" customWidth="1"/>
    <col min="28" max="28" width="3.85546875" customWidth="1"/>
    <col min="29" max="29" width="5.85546875" customWidth="1"/>
    <col min="30" max="30" width="4.140625" customWidth="1"/>
    <col min="31" max="31" width="4.85546875" customWidth="1"/>
    <col min="33" max="33" width="1.42578125" customWidth="1"/>
    <col min="34" max="34" width="8.5703125" customWidth="1"/>
    <col min="35" max="35" width="5.42578125" customWidth="1"/>
    <col min="36" max="36" width="3.7109375" customWidth="1"/>
  </cols>
  <sheetData>
    <row r="1" spans="2:36" ht="15.75" thickBot="1" x14ac:dyDescent="0.3">
      <c r="B1" s="40"/>
      <c r="C1" s="40"/>
      <c r="D1" s="40"/>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row>
    <row r="2" spans="2:36" x14ac:dyDescent="0.25">
      <c r="B2" s="42"/>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4"/>
    </row>
    <row r="3" spans="2:36" ht="22.5" x14ac:dyDescent="0.35">
      <c r="B3" s="39"/>
      <c r="C3" s="479" t="s">
        <v>101</v>
      </c>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80"/>
    </row>
    <row r="4" spans="2:36" x14ac:dyDescent="0.25">
      <c r="B4" s="39"/>
      <c r="C4" s="40"/>
      <c r="D4" s="40"/>
      <c r="E4" s="40"/>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70"/>
    </row>
    <row r="5" spans="2:36" ht="17.25" x14ac:dyDescent="0.3">
      <c r="B5" s="39"/>
      <c r="C5" s="40"/>
      <c r="D5" s="40"/>
      <c r="E5" s="40"/>
      <c r="F5" s="64"/>
      <c r="G5" s="64"/>
      <c r="H5" s="64"/>
      <c r="I5" s="64"/>
      <c r="J5" s="64"/>
      <c r="K5" s="64"/>
      <c r="L5" s="64"/>
      <c r="M5" s="64"/>
      <c r="N5" s="64"/>
      <c r="O5" s="64"/>
      <c r="P5" s="64"/>
      <c r="Q5" s="64"/>
      <c r="R5" s="64"/>
      <c r="S5" s="64"/>
      <c r="T5" s="64"/>
      <c r="U5" s="64"/>
      <c r="V5" s="64"/>
      <c r="W5" s="146" t="s">
        <v>44</v>
      </c>
      <c r="X5" s="146"/>
      <c r="Y5" s="146"/>
      <c r="Z5" s="146"/>
      <c r="AA5" s="146"/>
      <c r="AB5" s="146"/>
      <c r="AD5" s="146"/>
      <c r="AE5" s="146"/>
      <c r="AF5" s="64"/>
      <c r="AG5" s="64"/>
      <c r="AH5" s="64"/>
      <c r="AI5" s="64"/>
      <c r="AJ5" s="70"/>
    </row>
    <row r="6" spans="2:36" ht="17.25" x14ac:dyDescent="0.3">
      <c r="B6" s="39"/>
      <c r="C6" s="40"/>
      <c r="D6" s="40"/>
      <c r="E6" s="40"/>
      <c r="F6" s="64"/>
      <c r="G6" s="64"/>
      <c r="H6" s="64"/>
      <c r="I6" s="64"/>
      <c r="J6" s="64"/>
      <c r="K6" s="64"/>
      <c r="L6" s="64"/>
      <c r="M6" s="64"/>
      <c r="N6" s="64"/>
      <c r="O6" s="64"/>
      <c r="P6" s="64"/>
      <c r="Q6" s="64"/>
      <c r="R6" s="64"/>
      <c r="S6" s="64"/>
      <c r="T6" s="64"/>
      <c r="U6" s="64"/>
      <c r="V6" s="64"/>
      <c r="W6" s="147" t="s">
        <v>68</v>
      </c>
      <c r="X6" s="146"/>
      <c r="Y6" s="146"/>
      <c r="Z6" s="146"/>
      <c r="AA6" s="146"/>
      <c r="AB6" s="146"/>
      <c r="AD6" s="146"/>
      <c r="AE6" s="146"/>
      <c r="AF6" s="64"/>
      <c r="AG6" s="64"/>
      <c r="AH6" s="64"/>
      <c r="AI6" s="64"/>
      <c r="AJ6" s="70"/>
    </row>
    <row r="7" spans="2:36" x14ac:dyDescent="0.25">
      <c r="B7" s="39"/>
      <c r="C7" s="40"/>
      <c r="D7" s="40"/>
      <c r="E7" s="40"/>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70"/>
    </row>
    <row r="8" spans="2:36" x14ac:dyDescent="0.25">
      <c r="B8" s="39"/>
      <c r="C8" s="40"/>
      <c r="D8" s="40"/>
      <c r="E8" s="40"/>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70"/>
    </row>
    <row r="9" spans="2:36" ht="15.75" x14ac:dyDescent="0.25">
      <c r="B9" s="39"/>
      <c r="C9" s="40"/>
      <c r="D9" s="40"/>
      <c r="E9" s="40"/>
      <c r="F9" s="157" t="s">
        <v>45</v>
      </c>
      <c r="G9" s="157"/>
      <c r="H9" s="64"/>
      <c r="I9" s="64"/>
      <c r="J9" s="64"/>
      <c r="K9" s="64"/>
      <c r="L9" s="64"/>
      <c r="M9" s="64"/>
      <c r="N9" s="64"/>
      <c r="O9" s="64"/>
      <c r="P9" s="64"/>
      <c r="Q9" s="64"/>
      <c r="R9" s="64"/>
      <c r="S9" s="64"/>
      <c r="T9" s="64"/>
      <c r="U9" s="64"/>
      <c r="V9" s="64"/>
      <c r="W9" s="64"/>
      <c r="X9" s="64"/>
      <c r="Y9" s="64"/>
      <c r="Z9" s="157" t="s">
        <v>46</v>
      </c>
      <c r="AA9" s="157"/>
      <c r="AB9" s="157"/>
      <c r="AC9" s="157"/>
      <c r="AD9" s="157"/>
      <c r="AE9" s="157"/>
      <c r="AF9" s="64"/>
      <c r="AG9" s="64"/>
      <c r="AH9" s="64"/>
      <c r="AI9" s="64"/>
      <c r="AJ9" s="70"/>
    </row>
    <row r="10" spans="2:36" ht="15.75" x14ac:dyDescent="0.25">
      <c r="B10" s="39"/>
      <c r="C10" s="40"/>
      <c r="D10" s="40"/>
      <c r="E10" s="40"/>
      <c r="F10" s="157" t="s">
        <v>47</v>
      </c>
      <c r="G10" s="157"/>
      <c r="H10" s="64"/>
      <c r="I10" s="64"/>
      <c r="J10" s="64"/>
      <c r="K10" s="64"/>
      <c r="L10" s="64"/>
      <c r="M10" s="64"/>
      <c r="N10" s="64"/>
      <c r="O10" s="64"/>
      <c r="P10" s="64"/>
      <c r="Q10" s="64"/>
      <c r="R10" s="64"/>
      <c r="S10" s="64"/>
      <c r="T10" s="64"/>
      <c r="U10" s="64"/>
      <c r="V10" s="64"/>
      <c r="W10" s="64"/>
      <c r="X10" s="64"/>
      <c r="Y10" s="64"/>
      <c r="Z10" s="157" t="s">
        <v>48</v>
      </c>
      <c r="AA10" s="157"/>
      <c r="AB10" s="157"/>
      <c r="AC10" s="157"/>
      <c r="AD10" s="157"/>
      <c r="AE10" s="157"/>
      <c r="AF10" s="64"/>
      <c r="AG10" s="64"/>
      <c r="AH10" s="64"/>
      <c r="AI10" s="64"/>
      <c r="AJ10" s="70"/>
    </row>
    <row r="11" spans="2:36" x14ac:dyDescent="0.25">
      <c r="B11" s="39"/>
      <c r="C11" s="40"/>
      <c r="D11" s="40"/>
      <c r="E11" s="40"/>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70"/>
    </row>
    <row r="12" spans="2:36" x14ac:dyDescent="0.25">
      <c r="B12" s="39"/>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5"/>
    </row>
    <row r="13" spans="2:36" x14ac:dyDescent="0.25">
      <c r="B13" s="39"/>
      <c r="C13" s="424" t="s">
        <v>102</v>
      </c>
      <c r="D13" s="424"/>
      <c r="E13" s="486">
        <f>Request!E4</f>
        <v>0</v>
      </c>
      <c r="F13" s="486"/>
      <c r="G13" s="486"/>
      <c r="H13" s="40"/>
      <c r="I13" s="424" t="s">
        <v>103</v>
      </c>
      <c r="J13" s="424"/>
      <c r="K13" s="424"/>
      <c r="L13" s="424"/>
      <c r="M13" s="424"/>
      <c r="N13" s="437" t="s">
        <v>219</v>
      </c>
      <c r="O13" s="438"/>
      <c r="P13" s="438"/>
      <c r="Q13" s="438"/>
      <c r="R13" s="438"/>
      <c r="S13" s="438"/>
      <c r="T13" s="438"/>
      <c r="U13" s="439"/>
      <c r="V13" s="11"/>
      <c r="W13" s="14"/>
      <c r="X13" s="40"/>
      <c r="Y13" s="424" t="s">
        <v>104</v>
      </c>
      <c r="Z13" s="424"/>
      <c r="AA13" s="424"/>
      <c r="AB13" s="485">
        <f ca="1">TODAY()</f>
        <v>42272</v>
      </c>
      <c r="AC13" s="486"/>
      <c r="AD13" s="11"/>
      <c r="AE13" s="74" t="s">
        <v>105</v>
      </c>
      <c r="AF13" s="484"/>
      <c r="AG13" s="484"/>
      <c r="AH13" s="484"/>
      <c r="AI13" s="484"/>
      <c r="AJ13" s="45"/>
    </row>
    <row r="14" spans="2:36" ht="7.5" customHeight="1" x14ac:dyDescent="0.25">
      <c r="B14" s="39"/>
      <c r="C14" s="136"/>
      <c r="D14" s="136"/>
      <c r="E14" s="11"/>
      <c r="F14" s="11"/>
      <c r="G14" s="11"/>
      <c r="H14" s="40"/>
      <c r="I14" s="136"/>
      <c r="J14" s="136"/>
      <c r="K14" s="136"/>
      <c r="L14" s="136"/>
      <c r="M14" s="136"/>
      <c r="N14" s="13"/>
      <c r="O14" s="13"/>
      <c r="P14" s="11"/>
      <c r="Q14" s="11"/>
      <c r="R14" s="11"/>
      <c r="S14" s="11"/>
      <c r="T14" s="11"/>
      <c r="U14" s="11"/>
      <c r="V14" s="11"/>
      <c r="W14" s="14"/>
      <c r="X14" s="40"/>
      <c r="Y14" s="136"/>
      <c r="Z14" s="136"/>
      <c r="AA14" s="136"/>
      <c r="AB14" s="181"/>
      <c r="AC14" s="11"/>
      <c r="AD14" s="11"/>
      <c r="AE14" s="136"/>
      <c r="AF14" s="11"/>
      <c r="AG14" s="11"/>
      <c r="AH14" s="11"/>
      <c r="AI14" s="11"/>
      <c r="AJ14" s="45"/>
    </row>
    <row r="15" spans="2:36" ht="15" customHeight="1" x14ac:dyDescent="0.25">
      <c r="B15" s="487" t="s">
        <v>106</v>
      </c>
      <c r="C15" s="424"/>
      <c r="D15" s="424"/>
      <c r="E15" s="202" t="str">
        <f>Request!E5</f>
        <v/>
      </c>
      <c r="F15" s="203" t="s">
        <v>170</v>
      </c>
      <c r="G15" s="204" t="str">
        <f>Request!J5</f>
        <v/>
      </c>
      <c r="H15" s="40"/>
      <c r="I15" s="424" t="s">
        <v>107</v>
      </c>
      <c r="J15" s="424"/>
      <c r="K15" s="424"/>
      <c r="L15" s="424"/>
      <c r="M15" s="424"/>
      <c r="N15" s="440" t="str">
        <f>Request!E6</f>
        <v/>
      </c>
      <c r="O15" s="441"/>
      <c r="P15" s="441"/>
      <c r="Q15" s="441"/>
      <c r="R15" s="441"/>
      <c r="S15" s="441"/>
      <c r="T15" s="441"/>
      <c r="U15" s="442"/>
      <c r="V15" s="155"/>
      <c r="W15" s="154"/>
      <c r="X15" s="40"/>
      <c r="Y15" s="422" t="s">
        <v>108</v>
      </c>
      <c r="Z15" s="422"/>
      <c r="AA15" s="422"/>
      <c r="AB15" s="422"/>
      <c r="AC15" s="40"/>
      <c r="AD15" s="40"/>
      <c r="AE15" s="40"/>
      <c r="AF15" s="40"/>
      <c r="AG15" s="40"/>
      <c r="AH15" s="40"/>
      <c r="AI15" s="40"/>
      <c r="AJ15" s="45"/>
    </row>
    <row r="16" spans="2:36" ht="8.25" customHeight="1" x14ac:dyDescent="0.25">
      <c r="B16" s="158"/>
      <c r="C16" s="81"/>
      <c r="D16" s="81"/>
      <c r="E16" s="11"/>
      <c r="F16" s="11"/>
      <c r="G16" s="11"/>
      <c r="H16" s="40"/>
      <c r="I16" s="81"/>
      <c r="J16" s="81"/>
      <c r="K16" s="81"/>
      <c r="L16" s="81"/>
      <c r="M16" s="81"/>
      <c r="N16" s="149"/>
      <c r="O16" s="149"/>
      <c r="P16" s="149"/>
      <c r="Q16" s="149"/>
      <c r="R16" s="149"/>
      <c r="S16" s="149"/>
      <c r="T16" s="149"/>
      <c r="U16" s="149"/>
      <c r="V16" s="149"/>
      <c r="W16" s="149"/>
      <c r="X16" s="40"/>
      <c r="Y16" s="422"/>
      <c r="Z16" s="422"/>
      <c r="AA16" s="422"/>
      <c r="AB16" s="422"/>
      <c r="AC16" s="40"/>
      <c r="AD16" s="40"/>
      <c r="AE16" s="40"/>
      <c r="AF16" s="40"/>
      <c r="AG16" s="40"/>
      <c r="AH16" s="40"/>
      <c r="AI16" s="40"/>
      <c r="AJ16" s="45"/>
    </row>
    <row r="17" spans="2:36" ht="17.25" customHeight="1" x14ac:dyDescent="0.25">
      <c r="B17" s="39"/>
      <c r="C17" s="424" t="s">
        <v>109</v>
      </c>
      <c r="D17" s="424"/>
      <c r="E17" s="484"/>
      <c r="F17" s="484"/>
      <c r="G17" s="484"/>
      <c r="H17" s="66"/>
      <c r="I17" s="484"/>
      <c r="J17" s="484"/>
      <c r="K17" s="484"/>
      <c r="L17" s="484"/>
      <c r="M17" s="484"/>
      <c r="N17" s="484"/>
      <c r="O17" s="66"/>
      <c r="P17" s="66"/>
      <c r="Q17" s="484"/>
      <c r="R17" s="484"/>
      <c r="S17" s="40"/>
      <c r="T17" s="40"/>
      <c r="U17" s="484"/>
      <c r="V17" s="484"/>
      <c r="W17" s="484"/>
      <c r="X17" s="40"/>
      <c r="Y17" s="173"/>
      <c r="Z17" s="444" t="s">
        <v>110</v>
      </c>
      <c r="AA17" s="444"/>
      <c r="AB17" s="444"/>
      <c r="AC17" s="173"/>
      <c r="AD17" s="172" t="s">
        <v>111</v>
      </c>
      <c r="AE17" s="171"/>
      <c r="AF17" s="40"/>
      <c r="AG17" s="40"/>
      <c r="AH17" s="40"/>
      <c r="AI17" s="40"/>
      <c r="AJ17" s="45"/>
    </row>
    <row r="18" spans="2:36" ht="17.25" customHeight="1" x14ac:dyDescent="0.25">
      <c r="B18" s="39"/>
      <c r="C18" s="40"/>
      <c r="D18" s="40"/>
      <c r="E18" s="444" t="s">
        <v>113</v>
      </c>
      <c r="F18" s="444"/>
      <c r="G18" s="444"/>
      <c r="H18" s="40"/>
      <c r="I18" s="444" t="s">
        <v>114</v>
      </c>
      <c r="J18" s="444"/>
      <c r="K18" s="444"/>
      <c r="L18" s="444"/>
      <c r="M18" s="444"/>
      <c r="N18" s="444"/>
      <c r="O18" s="40"/>
      <c r="P18" s="40"/>
      <c r="Q18" s="444" t="s">
        <v>115</v>
      </c>
      <c r="R18" s="444"/>
      <c r="S18" s="66"/>
      <c r="T18" s="66"/>
      <c r="U18" s="444" t="s">
        <v>116</v>
      </c>
      <c r="V18" s="444"/>
      <c r="W18" s="444"/>
      <c r="X18" s="40"/>
      <c r="Y18" s="40"/>
      <c r="Z18" s="40"/>
      <c r="AA18" s="173"/>
      <c r="AB18" s="172" t="s">
        <v>112</v>
      </c>
      <c r="AC18" s="171"/>
      <c r="AD18" s="171"/>
      <c r="AE18" s="171"/>
      <c r="AF18" s="171"/>
      <c r="AG18" s="40"/>
      <c r="AH18" s="40"/>
      <c r="AI18" s="40"/>
      <c r="AJ18" s="45"/>
    </row>
    <row r="19" spans="2:36" ht="7.5" customHeight="1" x14ac:dyDescent="0.25">
      <c r="B19" s="39"/>
      <c r="C19" s="40"/>
      <c r="D19" s="40"/>
      <c r="E19" s="66"/>
      <c r="F19" s="66"/>
      <c r="G19" s="66"/>
      <c r="H19" s="40"/>
      <c r="I19" s="66"/>
      <c r="J19" s="66"/>
      <c r="K19" s="66"/>
      <c r="L19" s="66"/>
      <c r="M19" s="66"/>
      <c r="N19" s="66"/>
      <c r="O19" s="40"/>
      <c r="P19" s="40"/>
      <c r="Q19" s="40"/>
      <c r="R19" s="66"/>
      <c r="S19" s="66"/>
      <c r="T19" s="66"/>
      <c r="U19" s="66"/>
      <c r="V19" s="66"/>
      <c r="W19" s="66"/>
      <c r="X19" s="40"/>
      <c r="Y19" s="40"/>
      <c r="Z19" s="40"/>
      <c r="AA19" s="40"/>
      <c r="AB19" s="40"/>
      <c r="AC19" s="40"/>
      <c r="AD19" s="40"/>
      <c r="AE19" s="40"/>
      <c r="AF19" s="40"/>
      <c r="AG19" s="40"/>
      <c r="AH19" s="40"/>
      <c r="AI19" s="40"/>
      <c r="AJ19" s="45"/>
    </row>
    <row r="20" spans="2:36" ht="17.25" customHeight="1" x14ac:dyDescent="0.25">
      <c r="B20" s="39"/>
      <c r="C20" s="422" t="s">
        <v>117</v>
      </c>
      <c r="D20" s="422"/>
      <c r="E20" s="449">
        <f>Request!C17</f>
        <v>0</v>
      </c>
      <c r="F20" s="450"/>
      <c r="G20" s="450"/>
      <c r="H20" s="450"/>
      <c r="I20" s="450"/>
      <c r="J20" s="450"/>
      <c r="K20" s="450"/>
      <c r="L20" s="450"/>
      <c r="M20" s="450"/>
      <c r="N20" s="450"/>
      <c r="O20" s="450"/>
      <c r="P20" s="450"/>
      <c r="Q20" s="450"/>
      <c r="R20" s="450"/>
      <c r="S20" s="450"/>
      <c r="T20" s="450"/>
      <c r="U20" s="450"/>
      <c r="V20" s="450"/>
      <c r="W20" s="450"/>
      <c r="X20" s="450"/>
      <c r="Y20" s="450"/>
      <c r="Z20" s="450"/>
      <c r="AA20" s="450"/>
      <c r="AB20" s="450"/>
      <c r="AC20" s="450"/>
      <c r="AD20" s="450"/>
      <c r="AE20" s="450"/>
      <c r="AF20" s="450"/>
      <c r="AG20" s="450"/>
      <c r="AH20" s="450"/>
      <c r="AI20" s="451"/>
      <c r="AJ20" s="45"/>
    </row>
    <row r="21" spans="2:36" s="2" customFormat="1" ht="3.75" customHeight="1" x14ac:dyDescent="0.25">
      <c r="B21" s="6"/>
      <c r="C21" s="135"/>
      <c r="D21" s="135"/>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9"/>
    </row>
    <row r="22" spans="2:36" ht="15" customHeight="1" x14ac:dyDescent="0.25">
      <c r="B22" s="39"/>
      <c r="C22" s="64" t="s">
        <v>118</v>
      </c>
      <c r="D22" s="40"/>
      <c r="E22" s="40"/>
      <c r="F22" s="40"/>
      <c r="G22" s="40"/>
      <c r="H22" s="453">
        <f>Request!C20</f>
        <v>0</v>
      </c>
      <c r="I22" s="454"/>
      <c r="J22" s="454"/>
      <c r="K22" s="454"/>
      <c r="L22" s="454"/>
      <c r="M22" s="454"/>
      <c r="N22" s="454"/>
      <c r="O22" s="454"/>
      <c r="P22" s="454"/>
      <c r="Q22" s="454"/>
      <c r="R22" s="454"/>
      <c r="S22" s="454"/>
      <c r="T22" s="454"/>
      <c r="U22" s="454"/>
      <c r="V22" s="454"/>
      <c r="W22" s="454"/>
      <c r="X22" s="454"/>
      <c r="Y22" s="454"/>
      <c r="Z22" s="454"/>
      <c r="AA22" s="454"/>
      <c r="AB22" s="454"/>
      <c r="AC22" s="454"/>
      <c r="AD22" s="454"/>
      <c r="AE22" s="454"/>
      <c r="AF22" s="454"/>
      <c r="AG22" s="454"/>
      <c r="AH22" s="454"/>
      <c r="AI22" s="455"/>
      <c r="AJ22" s="45"/>
    </row>
    <row r="23" spans="2:36" x14ac:dyDescent="0.25">
      <c r="B23" s="39"/>
      <c r="C23" s="452" t="s">
        <v>119</v>
      </c>
      <c r="D23" s="452"/>
      <c r="E23" s="452"/>
      <c r="F23" s="452"/>
      <c r="G23" s="452"/>
      <c r="H23" s="456">
        <f>Request!C21</f>
        <v>0</v>
      </c>
      <c r="I23" s="457"/>
      <c r="J23" s="457"/>
      <c r="K23" s="457"/>
      <c r="L23" s="457"/>
      <c r="M23" s="457"/>
      <c r="N23" s="457"/>
      <c r="O23" s="457"/>
      <c r="P23" s="457"/>
      <c r="Q23" s="457"/>
      <c r="R23" s="457"/>
      <c r="S23" s="457"/>
      <c r="T23" s="457"/>
      <c r="U23" s="457"/>
      <c r="V23" s="457"/>
      <c r="W23" s="457"/>
      <c r="X23" s="457"/>
      <c r="Y23" s="457"/>
      <c r="Z23" s="457"/>
      <c r="AA23" s="457"/>
      <c r="AB23" s="457"/>
      <c r="AC23" s="457"/>
      <c r="AD23" s="457"/>
      <c r="AE23" s="457"/>
      <c r="AF23" s="457"/>
      <c r="AG23" s="457"/>
      <c r="AH23" s="457"/>
      <c r="AI23" s="458"/>
      <c r="AJ23" s="45"/>
    </row>
    <row r="24" spans="2:36" x14ac:dyDescent="0.25">
      <c r="B24" s="39"/>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5"/>
    </row>
    <row r="25" spans="2:36" x14ac:dyDescent="0.25">
      <c r="B25" s="39"/>
      <c r="C25" s="424" t="s">
        <v>120</v>
      </c>
      <c r="D25" s="424"/>
      <c r="E25" s="424"/>
      <c r="F25" s="424"/>
      <c r="G25" s="424"/>
      <c r="H25" s="40"/>
      <c r="I25" s="175" t="str">
        <f>IF(Request!F30="y","X","")</f>
        <v/>
      </c>
      <c r="J25" s="40"/>
      <c r="K25" s="140" t="s">
        <v>121</v>
      </c>
      <c r="L25" s="175" t="str">
        <f>IF(Request!F30="N","X","")</f>
        <v>X</v>
      </c>
      <c r="M25" s="81" t="s">
        <v>122</v>
      </c>
      <c r="N25" s="40"/>
      <c r="O25" s="40"/>
      <c r="P25" s="40"/>
      <c r="Q25" s="40"/>
      <c r="R25" s="40"/>
      <c r="S25" s="40"/>
      <c r="T25" s="40"/>
      <c r="U25" s="422" t="s">
        <v>125</v>
      </c>
      <c r="V25" s="422"/>
      <c r="W25" s="422"/>
      <c r="X25" s="422"/>
      <c r="Y25" s="422"/>
      <c r="Z25" s="488" t="str">
        <f>IF(I25="x",Request!J30,"")</f>
        <v/>
      </c>
      <c r="AA25" s="489"/>
      <c r="AB25" s="489"/>
      <c r="AC25" s="489"/>
      <c r="AD25" s="489"/>
      <c r="AE25" s="489"/>
      <c r="AF25" s="489"/>
      <c r="AG25" s="489"/>
      <c r="AH25" s="489"/>
      <c r="AI25" s="490"/>
      <c r="AJ25" s="45"/>
    </row>
    <row r="26" spans="2:36" ht="7.5" customHeight="1" x14ac:dyDescent="0.25">
      <c r="B26" s="39"/>
      <c r="C26" s="81"/>
      <c r="D26" s="81"/>
      <c r="E26" s="81"/>
      <c r="F26" s="81"/>
      <c r="G26" s="81"/>
      <c r="H26" s="40"/>
      <c r="I26" s="40"/>
      <c r="J26" s="40"/>
      <c r="K26" s="151"/>
      <c r="L26" s="40"/>
      <c r="M26" s="40"/>
      <c r="N26" s="66"/>
      <c r="O26" s="40"/>
      <c r="P26" s="40"/>
      <c r="Q26" s="40"/>
      <c r="R26" s="40"/>
      <c r="S26" s="40"/>
      <c r="T26" s="40"/>
      <c r="U26" s="40"/>
      <c r="V26" s="40"/>
      <c r="W26" s="81"/>
      <c r="X26" s="81"/>
      <c r="Y26" s="81"/>
      <c r="Z26" s="66"/>
      <c r="AA26" s="66"/>
      <c r="AB26" s="66"/>
      <c r="AC26" s="66"/>
      <c r="AD26" s="66"/>
      <c r="AE26" s="66"/>
      <c r="AF26" s="66"/>
      <c r="AG26" s="66"/>
      <c r="AH26" s="66"/>
      <c r="AI26" s="66"/>
      <c r="AJ26" s="45"/>
    </row>
    <row r="27" spans="2:36" x14ac:dyDescent="0.25">
      <c r="B27" s="39"/>
      <c r="C27" s="424" t="s">
        <v>123</v>
      </c>
      <c r="D27" s="424"/>
      <c r="E27" s="424"/>
      <c r="F27" s="424"/>
      <c r="G27" s="424"/>
      <c r="H27" s="424"/>
      <c r="I27" s="424"/>
      <c r="J27" s="424"/>
      <c r="K27" s="424"/>
      <c r="L27" s="466"/>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8"/>
      <c r="AJ27" s="45"/>
    </row>
    <row r="28" spans="2:36" ht="15.75" thickBot="1" x14ac:dyDescent="0.3">
      <c r="B28" s="39"/>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5"/>
    </row>
    <row r="29" spans="2:36" x14ac:dyDescent="0.25">
      <c r="B29" s="39"/>
      <c r="C29" s="471" t="s">
        <v>124</v>
      </c>
      <c r="D29" s="472"/>
      <c r="E29" s="472"/>
      <c r="F29" s="472"/>
      <c r="G29" s="472"/>
      <c r="H29" s="472"/>
      <c r="I29" s="473"/>
      <c r="J29" s="40"/>
      <c r="K29" s="42"/>
      <c r="L29" s="470" t="s">
        <v>127</v>
      </c>
      <c r="M29" s="470"/>
      <c r="N29" s="470"/>
      <c r="O29" s="470"/>
      <c r="P29" s="470"/>
      <c r="Q29" s="470"/>
      <c r="R29" s="470"/>
      <c r="S29" s="470"/>
      <c r="T29" s="470"/>
      <c r="U29" s="470"/>
      <c r="V29" s="470"/>
      <c r="W29" s="470"/>
      <c r="X29" s="43"/>
      <c r="Y29" s="44"/>
      <c r="AA29" s="178" t="s">
        <v>128</v>
      </c>
      <c r="AB29" s="179"/>
      <c r="AC29" s="179"/>
      <c r="AD29" s="179"/>
      <c r="AE29" s="179"/>
      <c r="AF29" s="179"/>
      <c r="AG29" s="179"/>
      <c r="AH29" s="179"/>
      <c r="AI29" s="180"/>
      <c r="AJ29" s="45"/>
    </row>
    <row r="30" spans="2:36" ht="19.5" customHeight="1" thickBot="1" x14ac:dyDescent="0.3">
      <c r="B30" s="39"/>
      <c r="C30" s="75"/>
      <c r="D30" s="182" t="s">
        <v>73</v>
      </c>
      <c r="E30" s="188">
        <f>Request!E13</f>
        <v>0</v>
      </c>
      <c r="F30" s="469" t="s">
        <v>126</v>
      </c>
      <c r="G30" s="469"/>
      <c r="H30" s="461">
        <f>Request!F13</f>
        <v>0</v>
      </c>
      <c r="I30" s="462"/>
      <c r="J30" s="159"/>
      <c r="K30" s="463" t="str">
        <f>IF(Request!E11="","",Request!E11)</f>
        <v/>
      </c>
      <c r="L30" s="464"/>
      <c r="M30" s="464"/>
      <c r="N30" s="464"/>
      <c r="O30" s="464"/>
      <c r="P30" s="464"/>
      <c r="Q30" s="464"/>
      <c r="R30" s="464"/>
      <c r="S30" s="464"/>
      <c r="T30" s="464"/>
      <c r="U30" s="464"/>
      <c r="V30" s="464"/>
      <c r="W30" s="464"/>
      <c r="X30" s="464"/>
      <c r="Y30" s="465"/>
      <c r="Z30" s="2"/>
      <c r="AA30" s="183"/>
      <c r="AB30" s="184" t="s">
        <v>73</v>
      </c>
      <c r="AC30" s="185"/>
      <c r="AD30" s="383"/>
      <c r="AE30" s="383"/>
      <c r="AF30" s="186" t="s">
        <v>166</v>
      </c>
      <c r="AG30" s="185"/>
      <c r="AH30" s="184"/>
      <c r="AI30" s="187"/>
      <c r="AJ30" s="45"/>
    </row>
    <row r="31" spans="2:36" x14ac:dyDescent="0.25">
      <c r="B31" s="39"/>
      <c r="C31" s="40"/>
      <c r="D31" s="40"/>
      <c r="E31" s="40"/>
      <c r="F31" s="40"/>
      <c r="G31" s="40"/>
      <c r="H31" s="40"/>
      <c r="I31" s="40"/>
      <c r="J31" s="40"/>
      <c r="K31" s="40"/>
      <c r="L31" s="40"/>
      <c r="M31" s="40"/>
      <c r="N31" s="40"/>
      <c r="O31" s="40"/>
      <c r="P31" s="40"/>
      <c r="Q31" s="40"/>
      <c r="R31" s="40"/>
      <c r="S31" s="40"/>
      <c r="T31" s="40"/>
      <c r="U31" s="40"/>
      <c r="V31" s="40"/>
      <c r="W31" s="40"/>
      <c r="X31" s="40"/>
      <c r="Y31" s="459" t="s">
        <v>6</v>
      </c>
      <c r="Z31" s="459"/>
      <c r="AA31" s="459"/>
      <c r="AB31" s="460"/>
      <c r="AC31" s="460"/>
      <c r="AD31" s="460"/>
      <c r="AE31" s="460"/>
      <c r="AF31" s="81"/>
      <c r="AG31" s="81"/>
      <c r="AH31" s="139"/>
      <c r="AI31" s="8" t="s">
        <v>6</v>
      </c>
      <c r="AJ31" s="45"/>
    </row>
    <row r="32" spans="2:36" ht="19.5" customHeight="1" x14ac:dyDescent="0.25">
      <c r="B32" s="39"/>
      <c r="C32" s="40"/>
      <c r="D32" s="160" t="s">
        <v>129</v>
      </c>
      <c r="E32" s="422" t="s">
        <v>136</v>
      </c>
      <c r="F32" s="422"/>
      <c r="G32" s="40"/>
      <c r="H32" s="422" t="s">
        <v>137</v>
      </c>
      <c r="I32" s="422"/>
      <c r="J32" s="422"/>
      <c r="K32" s="422"/>
      <c r="L32" s="40"/>
      <c r="M32" s="40"/>
      <c r="N32" s="422" t="s">
        <v>139</v>
      </c>
      <c r="O32" s="422"/>
      <c r="P32" s="422"/>
      <c r="Q32" s="422"/>
      <c r="R32" s="422"/>
      <c r="S32" s="422"/>
      <c r="T32" s="422"/>
      <c r="U32" s="422"/>
      <c r="V32" s="422"/>
      <c r="W32" s="422"/>
      <c r="X32" s="422"/>
      <c r="Y32" s="40"/>
      <c r="Z32" s="40"/>
      <c r="AA32" s="40"/>
      <c r="AB32" s="40"/>
      <c r="AC32" s="40"/>
      <c r="AD32" s="40"/>
      <c r="AE32" s="40"/>
      <c r="AF32" s="40"/>
      <c r="AG32" s="40"/>
      <c r="AH32" s="40"/>
      <c r="AI32" s="40"/>
      <c r="AJ32" s="45"/>
    </row>
    <row r="33" spans="2:36" ht="18" customHeight="1" x14ac:dyDescent="0.25">
      <c r="B33" s="39"/>
      <c r="C33" s="40"/>
      <c r="D33" s="161"/>
      <c r="E33" s="40"/>
      <c r="F33" s="40"/>
      <c r="G33" s="40"/>
      <c r="H33" s="422" t="s">
        <v>138</v>
      </c>
      <c r="I33" s="422"/>
      <c r="J33" s="422"/>
      <c r="K33" s="422"/>
      <c r="L33" s="40"/>
      <c r="M33" s="40"/>
      <c r="N33" s="64" t="s">
        <v>143</v>
      </c>
      <c r="O33" s="40"/>
      <c r="P33" s="40"/>
      <c r="Q33" s="40"/>
      <c r="R33" s="40"/>
      <c r="S33" s="40"/>
      <c r="T33" s="40"/>
      <c r="U33" s="40"/>
      <c r="V33" s="40"/>
      <c r="W33" s="40"/>
      <c r="X33" s="40"/>
      <c r="Y33" s="40"/>
      <c r="Z33" s="40"/>
      <c r="AA33" s="40"/>
      <c r="AB33" s="422" t="s">
        <v>144</v>
      </c>
      <c r="AC33" s="422"/>
      <c r="AD33" s="422"/>
      <c r="AE33" s="422"/>
      <c r="AF33" s="422"/>
      <c r="AG33" s="40"/>
      <c r="AH33" s="40"/>
      <c r="AI33" s="40"/>
      <c r="AJ33" s="45"/>
    </row>
    <row r="34" spans="2:36" ht="16.5" customHeight="1" x14ac:dyDescent="0.25">
      <c r="B34" s="39"/>
      <c r="C34" s="424" t="s">
        <v>130</v>
      </c>
      <c r="D34" s="424"/>
      <c r="E34" s="445">
        <f>Request!K13*36</f>
        <v>36</v>
      </c>
      <c r="F34" s="445"/>
      <c r="G34" s="40"/>
      <c r="H34" s="445"/>
      <c r="I34" s="445"/>
      <c r="J34" s="445"/>
      <c r="K34" s="445"/>
      <c r="L34" s="40"/>
      <c r="M34" s="40"/>
      <c r="N34" s="40"/>
      <c r="O34" s="40"/>
      <c r="P34" s="40"/>
      <c r="Q34" s="40"/>
      <c r="R34" s="40"/>
      <c r="S34" s="40"/>
      <c r="T34" s="40"/>
      <c r="U34" s="40"/>
      <c r="V34" s="40"/>
      <c r="W34" s="40"/>
      <c r="X34" s="40"/>
      <c r="Y34" s="40"/>
      <c r="Z34" s="40"/>
      <c r="AA34" s="40"/>
      <c r="AB34" s="174"/>
      <c r="AC34" s="66" t="s">
        <v>122</v>
      </c>
      <c r="AD34" s="174"/>
      <c r="AE34" s="40"/>
      <c r="AF34" s="74" t="s">
        <v>145</v>
      </c>
      <c r="AG34" s="481"/>
      <c r="AH34" s="482"/>
      <c r="AI34" s="483"/>
      <c r="AJ34" s="45"/>
    </row>
    <row r="35" spans="2:36" ht="4.5" customHeight="1" x14ac:dyDescent="0.25">
      <c r="B35" s="39"/>
      <c r="C35" s="74"/>
      <c r="D35" s="74"/>
      <c r="E35" s="169"/>
      <c r="F35" s="169"/>
      <c r="G35" s="40"/>
      <c r="H35" s="169"/>
      <c r="I35" s="169"/>
      <c r="J35" s="169"/>
      <c r="K35" s="169"/>
      <c r="L35" s="40"/>
      <c r="M35" s="40"/>
      <c r="N35" s="40"/>
      <c r="O35" s="40"/>
      <c r="P35" s="40"/>
      <c r="Q35" s="40"/>
      <c r="R35" s="40"/>
      <c r="S35" s="40"/>
      <c r="T35" s="40"/>
      <c r="U35" s="40"/>
      <c r="V35" s="40"/>
      <c r="W35" s="40"/>
      <c r="X35" s="40"/>
      <c r="Y35" s="40"/>
      <c r="Z35" s="40"/>
      <c r="AA35" s="40"/>
      <c r="AB35" s="40"/>
      <c r="AC35" s="66"/>
      <c r="AD35" s="40"/>
      <c r="AE35" s="40"/>
      <c r="AF35" s="81"/>
      <c r="AG35" s="11"/>
      <c r="AH35" s="11"/>
      <c r="AI35" s="11"/>
      <c r="AJ35" s="45"/>
    </row>
    <row r="36" spans="2:36" x14ac:dyDescent="0.25">
      <c r="B36" s="39"/>
      <c r="C36" s="64"/>
      <c r="D36" s="74" t="s">
        <v>131</v>
      </c>
      <c r="E36" s="445">
        <f>Approvals!O23</f>
        <v>0</v>
      </c>
      <c r="F36" s="445"/>
      <c r="G36" s="40"/>
      <c r="H36" s="445"/>
      <c r="I36" s="445"/>
      <c r="J36" s="445"/>
      <c r="K36" s="445"/>
      <c r="L36" s="40"/>
      <c r="M36" s="177" t="str">
        <f>IF(Approvals!R23="Y","X","")</f>
        <v/>
      </c>
      <c r="N36" s="156" t="s">
        <v>140</v>
      </c>
      <c r="O36" s="156"/>
      <c r="P36" s="156"/>
      <c r="Q36" s="175"/>
      <c r="R36" s="447" t="s">
        <v>141</v>
      </c>
      <c r="S36" s="447"/>
      <c r="T36" s="447"/>
      <c r="U36" s="447"/>
      <c r="V36" s="447"/>
      <c r="W36" s="447"/>
      <c r="X36" s="162" t="s">
        <v>142</v>
      </c>
      <c r="Y36" s="40"/>
      <c r="Z36" s="40"/>
      <c r="AA36" s="40"/>
      <c r="AB36" s="447" t="s">
        <v>146</v>
      </c>
      <c r="AC36" s="447"/>
      <c r="AD36" s="447"/>
      <c r="AE36" s="447"/>
      <c r="AF36" s="447"/>
      <c r="AG36" s="447"/>
      <c r="AH36" s="447"/>
      <c r="AI36" s="447"/>
      <c r="AJ36" s="45"/>
    </row>
    <row r="37" spans="2:36" ht="5.25" customHeight="1" x14ac:dyDescent="0.25">
      <c r="B37" s="39"/>
      <c r="C37" s="64"/>
      <c r="D37" s="74"/>
      <c r="E37" s="169"/>
      <c r="F37" s="169"/>
      <c r="G37" s="40"/>
      <c r="H37" s="169"/>
      <c r="I37" s="169"/>
      <c r="J37" s="169"/>
      <c r="K37" s="169"/>
      <c r="L37" s="40"/>
      <c r="M37" s="170"/>
      <c r="N37" s="80"/>
      <c r="O37" s="80"/>
      <c r="P37" s="80"/>
      <c r="Q37" s="140"/>
      <c r="R37" s="80"/>
      <c r="S37" s="113"/>
      <c r="T37" s="80"/>
      <c r="U37" s="80"/>
      <c r="V37" s="80"/>
      <c r="W37" s="80"/>
      <c r="X37" s="162"/>
      <c r="Y37" s="40"/>
      <c r="Z37" s="40"/>
      <c r="AA37" s="40"/>
      <c r="AB37" s="151"/>
      <c r="AC37" s="151"/>
      <c r="AD37" s="151"/>
      <c r="AE37" s="151"/>
      <c r="AF37" s="151"/>
      <c r="AG37" s="151"/>
      <c r="AH37" s="151"/>
      <c r="AI37" s="151"/>
      <c r="AJ37" s="45"/>
    </row>
    <row r="38" spans="2:36" x14ac:dyDescent="0.25">
      <c r="B38" s="39"/>
      <c r="C38" s="424" t="s">
        <v>34</v>
      </c>
      <c r="D38" s="424"/>
      <c r="E38" s="445">
        <f>Request!H66*0.445</f>
        <v>0</v>
      </c>
      <c r="F38" s="445"/>
      <c r="G38" s="40"/>
      <c r="H38" s="445"/>
      <c r="I38" s="445"/>
      <c r="J38" s="445"/>
      <c r="K38" s="445"/>
      <c r="L38" s="40"/>
      <c r="M38" s="170"/>
      <c r="N38" s="64"/>
      <c r="O38" s="64"/>
      <c r="P38" s="64"/>
      <c r="Q38" s="64"/>
      <c r="R38" s="64"/>
      <c r="S38" s="40"/>
      <c r="T38" s="64"/>
      <c r="U38" s="64"/>
      <c r="V38" s="64"/>
      <c r="W38" s="64"/>
      <c r="X38" s="40"/>
      <c r="Y38" s="40"/>
      <c r="Z38" s="40"/>
      <c r="AA38" s="40"/>
      <c r="AB38" s="174"/>
      <c r="AC38" s="78" t="s">
        <v>121</v>
      </c>
      <c r="AD38" s="174"/>
      <c r="AE38" s="78" t="s">
        <v>122</v>
      </c>
      <c r="AF38" s="40"/>
      <c r="AG38" s="40"/>
      <c r="AH38" s="40"/>
      <c r="AI38" s="40"/>
      <c r="AJ38" s="45"/>
    </row>
    <row r="39" spans="2:36" ht="3.75" customHeight="1" x14ac:dyDescent="0.25">
      <c r="B39" s="39"/>
      <c r="C39" s="74"/>
      <c r="D39" s="74"/>
      <c r="E39" s="169"/>
      <c r="F39" s="169"/>
      <c r="G39" s="40"/>
      <c r="H39" s="169"/>
      <c r="I39" s="169"/>
      <c r="J39" s="169"/>
      <c r="K39" s="169"/>
      <c r="L39" s="40"/>
      <c r="M39" s="170"/>
      <c r="N39" s="64"/>
      <c r="O39" s="64"/>
      <c r="P39" s="64"/>
      <c r="Q39" s="64"/>
      <c r="R39" s="64"/>
      <c r="S39" s="40"/>
      <c r="T39" s="64"/>
      <c r="U39" s="64"/>
      <c r="V39" s="64"/>
      <c r="W39" s="64"/>
      <c r="X39" s="40"/>
      <c r="Y39" s="40"/>
      <c r="Z39" s="40"/>
      <c r="AA39" s="40"/>
      <c r="AB39" s="40"/>
      <c r="AC39" s="40"/>
      <c r="AD39" s="40"/>
      <c r="AE39" s="40"/>
      <c r="AF39" s="40"/>
      <c r="AG39" s="40"/>
      <c r="AH39" s="40"/>
      <c r="AI39" s="40"/>
      <c r="AJ39" s="45"/>
    </row>
    <row r="40" spans="2:36" x14ac:dyDescent="0.25">
      <c r="B40" s="39"/>
      <c r="C40" s="424" t="s">
        <v>132</v>
      </c>
      <c r="D40" s="424"/>
      <c r="E40" s="445">
        <f>IF(PCardAir!E11&gt;0,PCardAir!E11,Approvals!O8)</f>
        <v>0</v>
      </c>
      <c r="F40" s="445"/>
      <c r="G40" s="40"/>
      <c r="H40" s="445" t="str">
        <f>IF(M40="x",PCardAir!E11,"")</f>
        <v/>
      </c>
      <c r="I40" s="445"/>
      <c r="J40" s="445"/>
      <c r="K40" s="445"/>
      <c r="L40" s="40"/>
      <c r="M40" s="177" t="str">
        <f>IF(Approvals!R7="Y","X","")</f>
        <v/>
      </c>
      <c r="N40" s="424" t="s">
        <v>140</v>
      </c>
      <c r="O40" s="424"/>
      <c r="P40" s="64"/>
      <c r="Q40" s="176"/>
      <c r="R40" s="156" t="s">
        <v>147</v>
      </c>
      <c r="S40" s="156"/>
      <c r="T40" s="156"/>
      <c r="U40" s="156"/>
      <c r="V40" s="156"/>
      <c r="W40" s="174"/>
      <c r="X40" s="64" t="s">
        <v>141</v>
      </c>
      <c r="Y40" s="64"/>
      <c r="Z40" s="40"/>
      <c r="AC40" s="40"/>
      <c r="AD40" s="40"/>
      <c r="AE40" s="40"/>
      <c r="AF40" s="40"/>
      <c r="AG40" s="40"/>
      <c r="AH40" s="40"/>
      <c r="AI40" s="40"/>
      <c r="AJ40" s="45"/>
    </row>
    <row r="41" spans="2:36" ht="4.5" customHeight="1" x14ac:dyDescent="0.25">
      <c r="B41" s="39"/>
      <c r="C41" s="74"/>
      <c r="D41" s="74"/>
      <c r="E41" s="169"/>
      <c r="F41" s="169"/>
      <c r="G41" s="40"/>
      <c r="H41" s="169"/>
      <c r="I41" s="169"/>
      <c r="J41" s="169"/>
      <c r="K41" s="169"/>
      <c r="L41" s="40"/>
      <c r="M41" s="170"/>
      <c r="N41" s="64"/>
      <c r="O41" s="64"/>
      <c r="P41" s="64"/>
      <c r="Q41" s="64"/>
      <c r="R41" s="64"/>
      <c r="S41" s="14"/>
      <c r="T41" s="166"/>
      <c r="U41" s="80"/>
      <c r="V41" s="80"/>
      <c r="W41" s="64"/>
      <c r="X41" s="40"/>
      <c r="Y41" s="40"/>
      <c r="Z41" s="40"/>
      <c r="AA41" s="40"/>
      <c r="AB41" s="40"/>
      <c r="AC41" s="40"/>
      <c r="AD41" s="40"/>
      <c r="AE41" s="40"/>
      <c r="AF41" s="40"/>
      <c r="AG41" s="40"/>
      <c r="AH41" s="40"/>
      <c r="AI41" s="40"/>
      <c r="AJ41" s="45"/>
    </row>
    <row r="42" spans="2:36" x14ac:dyDescent="0.25">
      <c r="B42" s="39"/>
      <c r="C42" s="424" t="s">
        <v>133</v>
      </c>
      <c r="D42" s="424"/>
      <c r="E42" s="445"/>
      <c r="F42" s="445"/>
      <c r="G42" s="40"/>
      <c r="H42" s="445"/>
      <c r="I42" s="445"/>
      <c r="J42" s="445"/>
      <c r="K42" s="445"/>
      <c r="L42" s="40"/>
      <c r="M42" s="177"/>
      <c r="N42" s="424" t="s">
        <v>140</v>
      </c>
      <c r="O42" s="424"/>
      <c r="P42" s="64"/>
      <c r="Q42" s="176"/>
      <c r="R42" s="156" t="s">
        <v>141</v>
      </c>
      <c r="S42" s="156"/>
      <c r="T42" s="156"/>
      <c r="U42" s="156"/>
      <c r="V42" s="156"/>
      <c r="W42" s="156"/>
      <c r="X42" s="40"/>
      <c r="Y42" s="40"/>
      <c r="Z42" s="40"/>
      <c r="AA42" s="40"/>
      <c r="AB42" s="40"/>
      <c r="AC42" s="40"/>
      <c r="AD42" s="40"/>
      <c r="AE42" s="40"/>
      <c r="AF42" s="40"/>
      <c r="AG42" s="40"/>
      <c r="AH42" s="40"/>
      <c r="AI42" s="40"/>
      <c r="AJ42" s="45"/>
    </row>
    <row r="43" spans="2:36" ht="4.5" customHeight="1" x14ac:dyDescent="0.25">
      <c r="B43" s="39"/>
      <c r="C43" s="74"/>
      <c r="D43" s="74"/>
      <c r="E43" s="169"/>
      <c r="F43" s="169"/>
      <c r="G43" s="40"/>
      <c r="H43" s="169"/>
      <c r="I43" s="169"/>
      <c r="J43" s="169"/>
      <c r="K43" s="169"/>
      <c r="L43" s="40"/>
      <c r="M43" s="170"/>
      <c r="N43" s="64"/>
      <c r="O43" s="64"/>
      <c r="P43" s="64"/>
      <c r="Q43" s="64"/>
      <c r="R43" s="64"/>
      <c r="S43" s="8"/>
      <c r="T43" s="166"/>
      <c r="U43" s="80"/>
      <c r="V43" s="80"/>
      <c r="W43" s="64"/>
      <c r="X43" s="40"/>
      <c r="Y43" s="40"/>
      <c r="Z43" s="40"/>
      <c r="AA43" s="40"/>
      <c r="AB43" s="40"/>
      <c r="AC43" s="40"/>
      <c r="AD43" s="40"/>
      <c r="AE43" s="40"/>
      <c r="AF43" s="40"/>
      <c r="AG43" s="40"/>
      <c r="AH43" s="40"/>
      <c r="AI43" s="40"/>
      <c r="AJ43" s="45"/>
    </row>
    <row r="44" spans="2:36" x14ac:dyDescent="0.25">
      <c r="B44" s="39"/>
      <c r="C44" s="424" t="s">
        <v>134</v>
      </c>
      <c r="D44" s="424"/>
      <c r="E44" s="445">
        <f>IF(PCardReg!E15&gt;0,PCardReg!E15,Approvals!O16)</f>
        <v>0</v>
      </c>
      <c r="F44" s="445"/>
      <c r="G44" s="40"/>
      <c r="H44" s="445" t="str">
        <f>IF(M44="x",PCardReg!E11,"")</f>
        <v/>
      </c>
      <c r="I44" s="445"/>
      <c r="J44" s="445"/>
      <c r="K44" s="445"/>
      <c r="L44" s="40"/>
      <c r="M44" s="177" t="str">
        <f>IF(Approvals!R15="Y","X","")</f>
        <v/>
      </c>
      <c r="N44" s="424" t="s">
        <v>140</v>
      </c>
      <c r="O44" s="424"/>
      <c r="P44" s="64"/>
      <c r="Q44" s="176"/>
      <c r="R44" s="156" t="s">
        <v>141</v>
      </c>
      <c r="S44" s="156"/>
      <c r="T44" s="156"/>
      <c r="U44" s="156"/>
      <c r="V44" s="156"/>
      <c r="W44" s="156"/>
      <c r="X44" s="40"/>
      <c r="Y44" s="40"/>
      <c r="Z44" s="40"/>
      <c r="AA44" s="40"/>
      <c r="AB44" s="40"/>
      <c r="AC44" s="40"/>
      <c r="AD44" s="40"/>
      <c r="AE44" s="40"/>
      <c r="AF44" s="40"/>
      <c r="AG44" s="40"/>
      <c r="AH44" s="40"/>
      <c r="AI44" s="40"/>
      <c r="AJ44" s="45"/>
    </row>
    <row r="45" spans="2:36" x14ac:dyDescent="0.25">
      <c r="B45" s="39"/>
      <c r="C45" s="424" t="s">
        <v>135</v>
      </c>
      <c r="D45" s="424"/>
      <c r="E45" s="474">
        <f>SUM(E34,E36,E38,E40,E42,E44)</f>
        <v>36</v>
      </c>
      <c r="F45" s="474"/>
      <c r="G45" s="40"/>
      <c r="H45" s="446"/>
      <c r="I45" s="446"/>
      <c r="J45" s="446"/>
      <c r="K45" s="446"/>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5"/>
    </row>
    <row r="46" spans="2:36" ht="12.75" customHeight="1" x14ac:dyDescent="0.25">
      <c r="B46" s="39"/>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5"/>
    </row>
    <row r="47" spans="2:36" ht="15" customHeight="1" x14ac:dyDescent="0.25">
      <c r="B47" s="39"/>
      <c r="C47" s="475" t="s">
        <v>148</v>
      </c>
      <c r="D47" s="475"/>
      <c r="E47" s="475"/>
      <c r="F47" s="475"/>
      <c r="G47" s="475"/>
      <c r="H47" s="475"/>
      <c r="I47" s="475"/>
      <c r="J47" s="475"/>
      <c r="K47" s="475"/>
      <c r="L47" s="475"/>
      <c r="M47" s="475"/>
      <c r="N47" s="475"/>
      <c r="O47" s="475"/>
      <c r="P47" s="475"/>
      <c r="Q47" s="475"/>
      <c r="R47" s="475"/>
      <c r="S47" s="475"/>
      <c r="T47" s="475"/>
      <c r="U47" s="475"/>
      <c r="V47" s="475"/>
      <c r="W47" s="475"/>
      <c r="X47" s="475"/>
      <c r="Y47" s="475"/>
      <c r="Z47" s="475"/>
      <c r="AA47" s="475"/>
      <c r="AB47" s="475"/>
      <c r="AC47" s="475"/>
      <c r="AD47" s="475"/>
      <c r="AE47" s="475"/>
      <c r="AF47" s="475"/>
      <c r="AG47" s="475"/>
      <c r="AH47" s="475"/>
      <c r="AI47" s="475"/>
      <c r="AJ47" s="45"/>
    </row>
    <row r="48" spans="2:36" ht="30" customHeight="1" x14ac:dyDescent="0.25">
      <c r="B48" s="39"/>
      <c r="C48" s="476" t="s">
        <v>149</v>
      </c>
      <c r="D48" s="476"/>
      <c r="E48" s="476"/>
      <c r="F48" s="476"/>
      <c r="G48" s="476"/>
      <c r="H48" s="476"/>
      <c r="I48" s="476"/>
      <c r="J48" s="476"/>
      <c r="K48" s="476"/>
      <c r="L48" s="476"/>
      <c r="M48" s="476"/>
      <c r="N48" s="476"/>
      <c r="O48" s="476"/>
      <c r="P48" s="476"/>
      <c r="Q48" s="476"/>
      <c r="R48" s="476"/>
      <c r="S48" s="476"/>
      <c r="T48" s="476"/>
      <c r="U48" s="476"/>
      <c r="V48" s="476"/>
      <c r="W48" s="476"/>
      <c r="X48" s="476"/>
      <c r="Y48" s="476"/>
      <c r="Z48" s="476"/>
      <c r="AA48" s="476"/>
      <c r="AB48" s="476"/>
      <c r="AC48" s="476"/>
      <c r="AD48" s="476"/>
      <c r="AE48" s="476"/>
      <c r="AF48" s="476"/>
      <c r="AG48" s="476"/>
      <c r="AH48" s="476"/>
      <c r="AI48" s="476"/>
      <c r="AJ48" s="45"/>
    </row>
    <row r="49" spans="2:36" ht="6.75" customHeight="1" x14ac:dyDescent="0.25">
      <c r="B49" s="39"/>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5"/>
    </row>
    <row r="50" spans="2:36" x14ac:dyDescent="0.25">
      <c r="B50" s="39"/>
      <c r="C50" s="477"/>
      <c r="D50" s="477"/>
      <c r="E50" s="477"/>
      <c r="F50" s="477"/>
      <c r="G50" s="40"/>
      <c r="H50" s="448"/>
      <c r="I50" s="448"/>
      <c r="J50" s="448"/>
      <c r="K50" s="448"/>
      <c r="L50" s="448"/>
      <c r="M50" s="448"/>
      <c r="N50" s="448"/>
      <c r="O50" s="448"/>
      <c r="P50" s="66"/>
      <c r="Q50" s="66"/>
      <c r="R50" s="40"/>
      <c r="S50" s="448"/>
      <c r="T50" s="448"/>
      <c r="U50" s="448"/>
      <c r="V50" s="448"/>
      <c r="W50" s="448"/>
      <c r="X50" s="40"/>
      <c r="Y50" s="448"/>
      <c r="Z50" s="448"/>
      <c r="AA50" s="448"/>
      <c r="AB50" s="448"/>
      <c r="AC50" s="448"/>
      <c r="AD50" s="40"/>
      <c r="AE50" s="448"/>
      <c r="AF50" s="448"/>
      <c r="AG50" s="108"/>
      <c r="AH50" s="138"/>
      <c r="AI50" s="148"/>
      <c r="AJ50" s="45"/>
    </row>
    <row r="51" spans="2:36" x14ac:dyDescent="0.25">
      <c r="B51" s="39"/>
      <c r="C51" s="478" t="s">
        <v>150</v>
      </c>
      <c r="D51" s="478"/>
      <c r="E51" s="478"/>
      <c r="F51" s="478"/>
      <c r="G51" s="64"/>
      <c r="H51" s="422" t="s">
        <v>153</v>
      </c>
      <c r="I51" s="422"/>
      <c r="J51" s="422"/>
      <c r="K51" s="422"/>
      <c r="L51" s="422"/>
      <c r="M51" s="422"/>
      <c r="N51" s="422"/>
      <c r="O51" s="64"/>
      <c r="P51" s="64"/>
      <c r="Q51" s="64"/>
      <c r="R51" s="64"/>
      <c r="S51" s="422" t="s">
        <v>20</v>
      </c>
      <c r="T51" s="422"/>
      <c r="U51" s="422"/>
      <c r="V51" s="422"/>
      <c r="W51" s="422"/>
      <c r="X51" s="64"/>
      <c r="Y51" s="422" t="s">
        <v>154</v>
      </c>
      <c r="Z51" s="422"/>
      <c r="AA51" s="422"/>
      <c r="AB51" s="422"/>
      <c r="AC51" s="422"/>
      <c r="AD51" s="64"/>
      <c r="AE51" s="478" t="s">
        <v>155</v>
      </c>
      <c r="AF51" s="478"/>
      <c r="AG51" s="78"/>
      <c r="AH51" s="137"/>
      <c r="AI51" s="78" t="s">
        <v>156</v>
      </c>
      <c r="AJ51" s="45"/>
    </row>
    <row r="52" spans="2:36" ht="8.25" customHeight="1" x14ac:dyDescent="0.25">
      <c r="B52" s="39"/>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5"/>
    </row>
    <row r="53" spans="2:36" x14ac:dyDescent="0.25">
      <c r="B53" s="39"/>
      <c r="C53" s="448"/>
      <c r="D53" s="448"/>
      <c r="E53" s="448"/>
      <c r="F53" s="448"/>
      <c r="G53" s="40"/>
      <c r="H53" s="448"/>
      <c r="I53" s="448"/>
      <c r="J53" s="448"/>
      <c r="K53" s="448"/>
      <c r="L53" s="448"/>
      <c r="M53" s="448"/>
      <c r="N53" s="448"/>
      <c r="O53" s="40"/>
      <c r="P53" s="40"/>
      <c r="Q53" s="40"/>
      <c r="R53" s="40"/>
      <c r="S53" s="448"/>
      <c r="T53" s="448"/>
      <c r="U53" s="448"/>
      <c r="V53" s="448"/>
      <c r="W53" s="448"/>
      <c r="X53" s="40"/>
      <c r="Y53" s="40"/>
      <c r="Z53" s="40"/>
      <c r="AA53" s="40"/>
      <c r="AB53" s="40"/>
      <c r="AC53" s="40"/>
      <c r="AD53" s="40"/>
      <c r="AE53" s="40"/>
      <c r="AF53" s="40"/>
      <c r="AG53" s="40"/>
      <c r="AH53" s="40"/>
      <c r="AI53" s="40"/>
      <c r="AJ53" s="45"/>
    </row>
    <row r="54" spans="2:36" x14ac:dyDescent="0.25">
      <c r="B54" s="39"/>
      <c r="C54" s="422" t="s">
        <v>151</v>
      </c>
      <c r="D54" s="422"/>
      <c r="E54" s="422"/>
      <c r="F54" s="422"/>
      <c r="G54" s="64"/>
      <c r="H54" s="422" t="s">
        <v>153</v>
      </c>
      <c r="I54" s="422"/>
      <c r="J54" s="422"/>
      <c r="K54" s="422"/>
      <c r="L54" s="422"/>
      <c r="M54" s="422"/>
      <c r="N54" s="422"/>
      <c r="O54" s="64"/>
      <c r="P54" s="64"/>
      <c r="Q54" s="64"/>
      <c r="R54" s="64"/>
      <c r="S54" s="422" t="s">
        <v>20</v>
      </c>
      <c r="T54" s="422"/>
      <c r="U54" s="422"/>
      <c r="V54" s="422"/>
      <c r="W54" s="422"/>
      <c r="X54" s="64"/>
      <c r="Y54" s="40"/>
      <c r="Z54" s="40"/>
      <c r="AA54" s="40"/>
      <c r="AB54" s="40"/>
      <c r="AC54" s="40"/>
      <c r="AD54" s="163" t="s">
        <v>157</v>
      </c>
      <c r="AE54" s="152"/>
      <c r="AF54" s="163"/>
      <c r="AG54" s="163"/>
      <c r="AH54" s="163"/>
      <c r="AI54" s="163"/>
      <c r="AJ54" s="45"/>
    </row>
    <row r="55" spans="2:36" ht="4.5" customHeight="1" x14ac:dyDescent="0.25">
      <c r="B55" s="39"/>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164"/>
      <c r="AE55" s="164"/>
      <c r="AF55" s="164"/>
      <c r="AG55" s="164"/>
      <c r="AH55" s="164"/>
      <c r="AI55" s="164"/>
      <c r="AJ55" s="45"/>
    </row>
    <row r="56" spans="2:36" x14ac:dyDescent="0.25">
      <c r="B56" s="39"/>
      <c r="C56" s="448"/>
      <c r="D56" s="448"/>
      <c r="E56" s="448"/>
      <c r="F56" s="448"/>
      <c r="G56" s="40"/>
      <c r="H56" s="448"/>
      <c r="I56" s="448"/>
      <c r="J56" s="448"/>
      <c r="K56" s="448"/>
      <c r="L56" s="448"/>
      <c r="M56" s="448"/>
      <c r="N56" s="448"/>
      <c r="O56" s="40"/>
      <c r="P56" s="40"/>
      <c r="Q56" s="40"/>
      <c r="R56" s="40"/>
      <c r="S56" s="448"/>
      <c r="T56" s="448"/>
      <c r="U56" s="448"/>
      <c r="V56" s="448"/>
      <c r="W56" s="448"/>
      <c r="X56" s="40"/>
      <c r="Y56" s="40"/>
      <c r="Z56" s="40"/>
      <c r="AA56" s="40"/>
      <c r="AB56" s="40"/>
      <c r="AC56" s="40"/>
      <c r="AD56" s="491" t="s">
        <v>158</v>
      </c>
      <c r="AE56" s="491"/>
      <c r="AF56" s="491"/>
      <c r="AG56" s="165"/>
      <c r="AH56" s="165"/>
      <c r="AI56" s="165"/>
      <c r="AJ56" s="45"/>
    </row>
    <row r="57" spans="2:36" x14ac:dyDescent="0.25">
      <c r="B57" s="39"/>
      <c r="C57" s="422" t="s">
        <v>152</v>
      </c>
      <c r="D57" s="422"/>
      <c r="E57" s="422"/>
      <c r="F57" s="422"/>
      <c r="G57" s="64"/>
      <c r="H57" s="422" t="s">
        <v>153</v>
      </c>
      <c r="I57" s="422"/>
      <c r="J57" s="422"/>
      <c r="K57" s="422"/>
      <c r="L57" s="422"/>
      <c r="M57" s="422"/>
      <c r="N57" s="422"/>
      <c r="O57" s="64"/>
      <c r="P57" s="64"/>
      <c r="Q57" s="64"/>
      <c r="R57" s="64"/>
      <c r="S57" s="422" t="s">
        <v>20</v>
      </c>
      <c r="T57" s="422"/>
      <c r="U57" s="422"/>
      <c r="V57" s="422"/>
      <c r="W57" s="422"/>
      <c r="X57" s="40"/>
      <c r="Y57" s="40"/>
      <c r="Z57" s="40"/>
      <c r="AA57" s="40"/>
      <c r="AB57" s="40"/>
      <c r="AC57" s="40"/>
      <c r="AD57" s="492" t="s">
        <v>159</v>
      </c>
      <c r="AE57" s="492"/>
      <c r="AF57" s="492"/>
      <c r="AG57" s="153"/>
      <c r="AH57" s="153"/>
      <c r="AI57" s="153"/>
      <c r="AJ57" s="45"/>
    </row>
    <row r="58" spans="2:36" ht="5.25" customHeight="1" x14ac:dyDescent="0.25">
      <c r="B58" s="39"/>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5"/>
    </row>
    <row r="59" spans="2:36" ht="17.25" customHeight="1" x14ac:dyDescent="0.25">
      <c r="B59" s="39"/>
      <c r="C59" s="475" t="s">
        <v>160</v>
      </c>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5"/>
    </row>
    <row r="60" spans="2:36" x14ac:dyDescent="0.25">
      <c r="B60" s="39"/>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5"/>
    </row>
    <row r="61" spans="2:36" x14ac:dyDescent="0.25">
      <c r="B61" s="39"/>
      <c r="C61" s="448"/>
      <c r="D61" s="448"/>
      <c r="E61" s="448"/>
      <c r="F61" s="448"/>
      <c r="G61" s="40"/>
      <c r="H61" s="448"/>
      <c r="I61" s="448"/>
      <c r="J61" s="448"/>
      <c r="K61" s="448"/>
      <c r="L61" s="448"/>
      <c r="M61" s="448"/>
      <c r="N61" s="40"/>
      <c r="O61" s="40"/>
      <c r="P61" s="40"/>
      <c r="Q61" s="156" t="s">
        <v>161</v>
      </c>
      <c r="R61" s="156"/>
      <c r="S61" s="40"/>
      <c r="T61" s="448"/>
      <c r="U61" s="448"/>
      <c r="V61" s="448"/>
      <c r="W61" s="448"/>
      <c r="X61" s="448"/>
      <c r="Y61" s="448"/>
      <c r="Z61" s="448"/>
      <c r="AA61" s="40"/>
      <c r="AB61" s="448"/>
      <c r="AC61" s="448"/>
      <c r="AD61" s="448"/>
      <c r="AE61" s="448"/>
      <c r="AF61" s="40"/>
      <c r="AG61" s="40"/>
      <c r="AH61" s="40"/>
      <c r="AI61" s="40"/>
      <c r="AJ61" s="45"/>
    </row>
    <row r="62" spans="2:36" x14ac:dyDescent="0.25">
      <c r="B62" s="39"/>
      <c r="C62" s="40"/>
      <c r="D62" s="40"/>
      <c r="E62" s="40"/>
      <c r="F62" s="40"/>
      <c r="G62" s="40"/>
      <c r="H62" s="40"/>
      <c r="I62" s="40"/>
      <c r="J62" s="40"/>
      <c r="K62" s="40"/>
      <c r="L62" s="40"/>
      <c r="M62" s="40"/>
      <c r="N62" s="40"/>
      <c r="O62" s="40"/>
      <c r="P62" s="40"/>
      <c r="Q62" s="40"/>
      <c r="R62" s="40"/>
      <c r="S62" s="40"/>
      <c r="T62" s="478" t="s">
        <v>162</v>
      </c>
      <c r="U62" s="478"/>
      <c r="V62" s="478"/>
      <c r="W62" s="478"/>
      <c r="X62" s="478"/>
      <c r="Y62" s="478"/>
      <c r="Z62" s="64"/>
      <c r="AA62" s="64"/>
      <c r="AB62" s="478" t="s">
        <v>20</v>
      </c>
      <c r="AC62" s="478"/>
      <c r="AD62" s="478"/>
      <c r="AE62" s="478"/>
      <c r="AF62" s="40"/>
      <c r="AG62" s="40"/>
      <c r="AH62" s="40"/>
      <c r="AI62" s="40"/>
      <c r="AJ62" s="45"/>
    </row>
    <row r="63" spans="2:36" x14ac:dyDescent="0.25">
      <c r="B63" s="39"/>
      <c r="C63" s="40"/>
      <c r="D63" s="64" t="s">
        <v>163</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t="s">
        <v>164</v>
      </c>
      <c r="AD63" s="64"/>
      <c r="AE63" s="64"/>
      <c r="AF63" s="64"/>
      <c r="AG63" s="40"/>
      <c r="AH63" s="40"/>
      <c r="AI63" s="40"/>
      <c r="AJ63" s="45"/>
    </row>
    <row r="64" spans="2:36" x14ac:dyDescent="0.25">
      <c r="B64" s="39"/>
      <c r="C64" s="40"/>
      <c r="D64" s="74" t="s">
        <v>171</v>
      </c>
      <c r="E64" s="202">
        <f>Approvals!C11</f>
        <v>500100</v>
      </c>
      <c r="F64" s="203" t="s">
        <v>69</v>
      </c>
      <c r="G64" s="310">
        <f>Approvals!G9</f>
        <v>0</v>
      </c>
      <c r="H64" s="203">
        <f>Approvals!C17</f>
        <v>20368</v>
      </c>
      <c r="I64" s="189" t="s">
        <v>69</v>
      </c>
      <c r="J64" s="443">
        <f>Approvals!G15</f>
        <v>0</v>
      </c>
      <c r="K64" s="443"/>
      <c r="L64" s="203"/>
      <c r="M64" s="438">
        <f>Approvals!C24</f>
        <v>26583</v>
      </c>
      <c r="N64" s="438"/>
      <c r="O64" s="203" t="s">
        <v>69</v>
      </c>
      <c r="P64" s="443">
        <f>Approvals!G22</f>
        <v>0</v>
      </c>
      <c r="Q64" s="443"/>
      <c r="R64" s="443"/>
      <c r="S64" s="203"/>
      <c r="T64" s="203"/>
      <c r="U64" s="438"/>
      <c r="V64" s="438"/>
      <c r="W64" s="438"/>
      <c r="X64" s="438"/>
      <c r="Y64" s="438"/>
      <c r="Z64" s="439"/>
      <c r="AA64" s="40"/>
      <c r="AB64" s="40"/>
      <c r="AC64" s="40"/>
      <c r="AD64" s="40"/>
      <c r="AE64" s="40"/>
      <c r="AF64" s="40"/>
      <c r="AG64" s="40"/>
      <c r="AH64" s="40"/>
      <c r="AI64" s="40"/>
      <c r="AJ64" s="45"/>
    </row>
    <row r="65" spans="2:36" ht="15.75" thickBot="1" x14ac:dyDescent="0.3">
      <c r="B65" s="75"/>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7"/>
    </row>
  </sheetData>
  <mergeCells count="108">
    <mergeCell ref="C59:AI59"/>
    <mergeCell ref="C61:F61"/>
    <mergeCell ref="H61:M61"/>
    <mergeCell ref="T61:Z61"/>
    <mergeCell ref="T62:Y62"/>
    <mergeCell ref="AB61:AE61"/>
    <mergeCell ref="AB62:AE62"/>
    <mergeCell ref="AD56:AF56"/>
    <mergeCell ref="AD57:AF57"/>
    <mergeCell ref="S56:W56"/>
    <mergeCell ref="S57:W57"/>
    <mergeCell ref="C56:F56"/>
    <mergeCell ref="C57:F57"/>
    <mergeCell ref="C3:AJ3"/>
    <mergeCell ref="AG34:AI34"/>
    <mergeCell ref="AF13:AI13"/>
    <mergeCell ref="U17:W17"/>
    <mergeCell ref="U18:W18"/>
    <mergeCell ref="AB33:AF33"/>
    <mergeCell ref="AB36:AI36"/>
    <mergeCell ref="I13:M13"/>
    <mergeCell ref="I15:M15"/>
    <mergeCell ref="AB13:AC13"/>
    <mergeCell ref="C17:D17"/>
    <mergeCell ref="E17:G17"/>
    <mergeCell ref="I17:N17"/>
    <mergeCell ref="E18:G18"/>
    <mergeCell ref="I18:N18"/>
    <mergeCell ref="E13:G13"/>
    <mergeCell ref="Q17:R17"/>
    <mergeCell ref="Q18:R18"/>
    <mergeCell ref="C13:D13"/>
    <mergeCell ref="B15:D15"/>
    <mergeCell ref="Y13:AA13"/>
    <mergeCell ref="C25:G25"/>
    <mergeCell ref="Z25:AI25"/>
    <mergeCell ref="C20:D20"/>
    <mergeCell ref="H51:N51"/>
    <mergeCell ref="H53:N53"/>
    <mergeCell ref="H54:N54"/>
    <mergeCell ref="H56:N56"/>
    <mergeCell ref="H57:N57"/>
    <mergeCell ref="C47:AI47"/>
    <mergeCell ref="C48:AI48"/>
    <mergeCell ref="C50:F50"/>
    <mergeCell ref="C51:F51"/>
    <mergeCell ref="C53:F53"/>
    <mergeCell ref="S50:W50"/>
    <mergeCell ref="S51:W51"/>
    <mergeCell ref="S53:W53"/>
    <mergeCell ref="AE50:AF50"/>
    <mergeCell ref="AE51:AF51"/>
    <mergeCell ref="Y50:AC50"/>
    <mergeCell ref="Y51:AC51"/>
    <mergeCell ref="S54:W54"/>
    <mergeCell ref="C54:F54"/>
    <mergeCell ref="C45:D45"/>
    <mergeCell ref="E32:F32"/>
    <mergeCell ref="E34:F34"/>
    <mergeCell ref="E36:F36"/>
    <mergeCell ref="E38:F38"/>
    <mergeCell ref="E40:F40"/>
    <mergeCell ref="E42:F42"/>
    <mergeCell ref="E44:F44"/>
    <mergeCell ref="E45:F45"/>
    <mergeCell ref="C34:D34"/>
    <mergeCell ref="C40:D40"/>
    <mergeCell ref="C38:D38"/>
    <mergeCell ref="C42:D42"/>
    <mergeCell ref="C44:D44"/>
    <mergeCell ref="E20:AI20"/>
    <mergeCell ref="C23:G23"/>
    <mergeCell ref="H22:AI22"/>
    <mergeCell ref="H23:AI23"/>
    <mergeCell ref="Y31:AA31"/>
    <mergeCell ref="AB31:AE31"/>
    <mergeCell ref="H30:I30"/>
    <mergeCell ref="K30:Y30"/>
    <mergeCell ref="C27:K27"/>
    <mergeCell ref="L27:AI27"/>
    <mergeCell ref="F30:G30"/>
    <mergeCell ref="L29:W29"/>
    <mergeCell ref="C29:I29"/>
    <mergeCell ref="U25:Y25"/>
    <mergeCell ref="N13:U13"/>
    <mergeCell ref="N15:U15"/>
    <mergeCell ref="J64:K64"/>
    <mergeCell ref="M64:N64"/>
    <mergeCell ref="P64:R64"/>
    <mergeCell ref="U64:Z64"/>
    <mergeCell ref="Y15:AB16"/>
    <mergeCell ref="Z17:AB17"/>
    <mergeCell ref="AD30:AE30"/>
    <mergeCell ref="H40:K40"/>
    <mergeCell ref="H42:K42"/>
    <mergeCell ref="H44:K44"/>
    <mergeCell ref="H45:K45"/>
    <mergeCell ref="N32:X32"/>
    <mergeCell ref="N40:O40"/>
    <mergeCell ref="N42:O42"/>
    <mergeCell ref="N44:O44"/>
    <mergeCell ref="R36:W36"/>
    <mergeCell ref="H32:K32"/>
    <mergeCell ref="H33:K33"/>
    <mergeCell ref="H34:K34"/>
    <mergeCell ref="H36:K36"/>
    <mergeCell ref="H38:K38"/>
    <mergeCell ref="H50:O50"/>
  </mergeCell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 id="{BF605113-DD58-4010-9E4F-8C108EF4784E}">
            <xm:f>Approvals!$G$9&lt;1</xm:f>
            <x14:dxf>
              <font>
                <color theme="0"/>
              </font>
            </x14:dxf>
          </x14:cfRule>
          <xm:sqref>E64:G64</xm:sqref>
        </x14:conditionalFormatting>
        <x14:conditionalFormatting xmlns:xm="http://schemas.microsoft.com/office/excel/2006/main">
          <x14:cfRule type="expression" priority="4" id="{6DB6D776-5836-4166-800B-E47582611BBC}">
            <xm:f>Approvals!$G$15&lt;1</xm:f>
            <x14:dxf>
              <font>
                <color theme="0"/>
              </font>
            </x14:dxf>
          </x14:cfRule>
          <xm:sqref>H64:K64</xm:sqref>
        </x14:conditionalFormatting>
        <x14:conditionalFormatting xmlns:xm="http://schemas.microsoft.com/office/excel/2006/main">
          <x14:cfRule type="expression" priority="1" id="{DD090090-5CAE-49E1-AD8D-3AFFF7ADC326}">
            <xm:f>Approvals!$G$22&lt;1</xm:f>
            <x14:dxf>
              <font>
                <color theme="0"/>
              </font>
            </x14:dxf>
          </x14:cfRule>
          <xm:sqref>M64:R64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1"/>
  <sheetViews>
    <sheetView showGridLines="0" topLeftCell="A7" workbookViewId="0">
      <selection activeCell="G21" sqref="G21:J21"/>
    </sheetView>
  </sheetViews>
  <sheetFormatPr defaultRowHeight="15" x14ac:dyDescent="0.25"/>
  <cols>
    <col min="1" max="1" width="4" customWidth="1"/>
    <col min="4" max="4" width="9.5703125" customWidth="1"/>
    <col min="7" max="7" width="10.42578125" customWidth="1"/>
    <col min="8" max="8" width="2.28515625" customWidth="1"/>
    <col min="9" max="9" width="5.42578125" customWidth="1"/>
    <col min="10" max="10" width="14" customWidth="1"/>
    <col min="11" max="11" width="13.85546875" customWidth="1"/>
    <col min="12" max="12" width="0.7109375" customWidth="1"/>
    <col min="13" max="13" width="11.28515625" customWidth="1"/>
    <col min="14" max="14" width="10.42578125" customWidth="1"/>
    <col min="15" max="15" width="12.7109375" customWidth="1"/>
    <col min="16" max="16" width="11.140625" customWidth="1"/>
    <col min="17" max="17" width="7.140625" customWidth="1"/>
    <col min="18" max="18" width="1.5703125" customWidth="1"/>
    <col min="19" max="19" width="9.42578125" customWidth="1"/>
    <col min="20" max="21" width="1.28515625" customWidth="1"/>
    <col min="22" max="22" width="15.5703125" customWidth="1"/>
    <col min="23" max="23" width="2.5703125" customWidth="1"/>
    <col min="24" max="25" width="16" customWidth="1"/>
  </cols>
  <sheetData>
    <row r="1" spans="2:23" ht="15.75" thickBot="1" x14ac:dyDescent="0.3"/>
    <row r="2" spans="2:23" x14ac:dyDescent="0.25">
      <c r="B2" s="42"/>
      <c r="C2" s="43"/>
      <c r="D2" s="43"/>
      <c r="E2" s="43"/>
      <c r="F2" s="43"/>
      <c r="G2" s="43"/>
      <c r="H2" s="43"/>
      <c r="I2" s="43"/>
      <c r="J2" s="43"/>
      <c r="K2" s="43"/>
      <c r="L2" s="43"/>
      <c r="M2" s="43"/>
      <c r="N2" s="43"/>
      <c r="O2" s="43"/>
      <c r="P2" s="43"/>
      <c r="Q2" s="43"/>
      <c r="R2" s="43"/>
      <c r="S2" s="43"/>
      <c r="T2" s="43"/>
      <c r="U2" s="43"/>
      <c r="V2" s="43"/>
      <c r="W2" s="44"/>
    </row>
    <row r="3" spans="2:23" x14ac:dyDescent="0.25">
      <c r="B3" s="39"/>
      <c r="C3" s="40"/>
      <c r="D3" s="40"/>
      <c r="E3" s="40"/>
      <c r="F3" s="40"/>
      <c r="G3" s="40"/>
      <c r="H3" s="40"/>
      <c r="I3" s="40"/>
      <c r="J3" s="40"/>
      <c r="K3" s="40"/>
      <c r="L3" s="40"/>
      <c r="M3" s="40"/>
      <c r="N3" s="40"/>
      <c r="O3" s="40"/>
      <c r="P3" s="40"/>
      <c r="Q3" s="40"/>
      <c r="R3" s="40"/>
      <c r="S3" s="40"/>
      <c r="T3" s="40"/>
      <c r="U3" s="40"/>
      <c r="V3" s="40"/>
      <c r="W3" s="45"/>
    </row>
    <row r="4" spans="2:23" ht="23.25" x14ac:dyDescent="0.35">
      <c r="B4" s="39"/>
      <c r="C4" s="40"/>
      <c r="D4" s="40"/>
      <c r="E4" s="40"/>
      <c r="F4" s="40"/>
      <c r="G4" s="538" t="s">
        <v>43</v>
      </c>
      <c r="H4" s="538"/>
      <c r="I4" s="538"/>
      <c r="J4" s="538"/>
      <c r="K4" s="538"/>
      <c r="L4" s="538"/>
      <c r="M4" s="538"/>
      <c r="N4" s="538"/>
      <c r="O4" s="538"/>
      <c r="P4" s="538"/>
      <c r="Q4" s="63"/>
      <c r="R4" s="63"/>
      <c r="S4" s="63"/>
      <c r="T4" s="40"/>
      <c r="U4" s="40"/>
      <c r="V4" s="40"/>
      <c r="W4" s="45"/>
    </row>
    <row r="5" spans="2:23" x14ac:dyDescent="0.25">
      <c r="B5" s="39"/>
      <c r="C5" s="40"/>
      <c r="D5" s="40"/>
      <c r="E5" s="40"/>
      <c r="F5" s="64"/>
      <c r="G5" s="64"/>
      <c r="H5" s="64"/>
      <c r="I5" s="64"/>
      <c r="J5" s="64"/>
      <c r="K5" s="64"/>
      <c r="L5" s="64"/>
      <c r="M5" s="64"/>
      <c r="N5" s="64"/>
      <c r="O5" s="64"/>
      <c r="P5" s="64"/>
      <c r="Q5" s="64"/>
      <c r="R5" s="64"/>
      <c r="S5" s="64"/>
      <c r="T5" s="64"/>
      <c r="U5" s="64"/>
      <c r="V5" s="64"/>
      <c r="W5" s="45"/>
    </row>
    <row r="6" spans="2:23" ht="17.25" x14ac:dyDescent="0.3">
      <c r="B6" s="39"/>
      <c r="C6" s="40"/>
      <c r="D6" s="40"/>
      <c r="E6" s="40"/>
      <c r="F6" s="64"/>
      <c r="G6" s="64"/>
      <c r="H6" s="64"/>
      <c r="I6" s="64"/>
      <c r="J6" s="64"/>
      <c r="K6" s="64"/>
      <c r="L6" s="64"/>
      <c r="M6" s="146" t="s">
        <v>44</v>
      </c>
      <c r="N6" s="146"/>
      <c r="O6" s="65"/>
      <c r="P6" s="64"/>
      <c r="Q6" s="64"/>
      <c r="R6" s="64"/>
      <c r="S6" s="64"/>
      <c r="T6" s="64"/>
      <c r="U6" s="64"/>
      <c r="V6" s="64"/>
      <c r="W6" s="45"/>
    </row>
    <row r="7" spans="2:23" ht="17.25" x14ac:dyDescent="0.3">
      <c r="B7" s="39"/>
      <c r="C7" s="40"/>
      <c r="D7" s="40"/>
      <c r="E7" s="40"/>
      <c r="F7" s="64"/>
      <c r="G7" s="64"/>
      <c r="H7" s="64"/>
      <c r="I7" s="64"/>
      <c r="J7" s="64"/>
      <c r="K7" s="64"/>
      <c r="L7" s="64"/>
      <c r="M7" s="147" t="s">
        <v>68</v>
      </c>
      <c r="N7" s="146"/>
      <c r="O7" s="65"/>
      <c r="P7" s="64"/>
      <c r="Q7" s="64"/>
      <c r="R7" s="64"/>
      <c r="S7" s="64"/>
      <c r="T7" s="64"/>
      <c r="U7" s="64"/>
      <c r="V7" s="64"/>
      <c r="W7" s="45"/>
    </row>
    <row r="8" spans="2:23" x14ac:dyDescent="0.25">
      <c r="B8" s="39"/>
      <c r="C8" s="40"/>
      <c r="D8" s="40"/>
      <c r="E8" s="40"/>
      <c r="F8" s="64"/>
      <c r="G8" s="64"/>
      <c r="H8" s="64"/>
      <c r="I8" s="64"/>
      <c r="J8" s="64"/>
      <c r="K8" s="64"/>
      <c r="L8" s="64"/>
      <c r="M8" s="64"/>
      <c r="N8" s="64"/>
      <c r="O8" s="64"/>
      <c r="P8" s="64"/>
      <c r="Q8" s="64"/>
      <c r="R8" s="64"/>
      <c r="S8" s="64"/>
      <c r="T8" s="64"/>
      <c r="U8" s="64"/>
      <c r="V8" s="64"/>
      <c r="W8" s="45"/>
    </row>
    <row r="9" spans="2:23" x14ac:dyDescent="0.25">
      <c r="B9" s="39"/>
      <c r="C9" s="40"/>
      <c r="D9" s="40"/>
      <c r="E9" s="40"/>
      <c r="F9" s="64"/>
      <c r="G9" s="64"/>
      <c r="H9" s="64"/>
      <c r="I9" s="64"/>
      <c r="J9" s="64"/>
      <c r="K9" s="64"/>
      <c r="L9" s="64"/>
      <c r="M9" s="64"/>
      <c r="N9" s="64"/>
      <c r="O9" s="64"/>
      <c r="P9" s="64"/>
      <c r="Q9" s="64"/>
      <c r="R9" s="64"/>
      <c r="S9" s="64"/>
      <c r="T9" s="64"/>
      <c r="U9" s="64"/>
      <c r="V9" s="64"/>
      <c r="W9" s="45"/>
    </row>
    <row r="10" spans="2:23" ht="18.75" x14ac:dyDescent="0.3">
      <c r="B10" s="39"/>
      <c r="C10" s="40"/>
      <c r="D10" s="40"/>
      <c r="E10" s="40"/>
      <c r="F10" s="145" t="s">
        <v>45</v>
      </c>
      <c r="G10" s="145"/>
      <c r="H10" s="64"/>
      <c r="I10" s="64"/>
      <c r="J10" s="64"/>
      <c r="K10" s="64"/>
      <c r="L10" s="64"/>
      <c r="M10" s="64"/>
      <c r="N10" s="64"/>
      <c r="O10" s="145" t="s">
        <v>46</v>
      </c>
      <c r="P10" s="64"/>
      <c r="Q10" s="64"/>
      <c r="R10" s="64"/>
      <c r="S10" s="64"/>
      <c r="T10" s="64"/>
      <c r="U10" s="64"/>
      <c r="V10" s="64"/>
      <c r="W10" s="45"/>
    </row>
    <row r="11" spans="2:23" ht="18.75" x14ac:dyDescent="0.3">
      <c r="B11" s="39"/>
      <c r="C11" s="40"/>
      <c r="D11" s="40"/>
      <c r="E11" s="40"/>
      <c r="F11" s="145" t="s">
        <v>47</v>
      </c>
      <c r="G11" s="145"/>
      <c r="H11" s="64"/>
      <c r="I11" s="64"/>
      <c r="J11" s="64"/>
      <c r="K11" s="64"/>
      <c r="L11" s="64"/>
      <c r="M11" s="64"/>
      <c r="N11" s="64"/>
      <c r="O11" s="145" t="s">
        <v>48</v>
      </c>
      <c r="P11" s="64"/>
      <c r="Q11" s="64"/>
      <c r="R11" s="64"/>
      <c r="S11" s="64"/>
      <c r="T11" s="64"/>
      <c r="U11" s="64"/>
      <c r="V11" s="64"/>
      <c r="W11" s="45"/>
    </row>
    <row r="12" spans="2:23" x14ac:dyDescent="0.25">
      <c r="B12" s="39"/>
      <c r="C12" s="40"/>
      <c r="D12" s="40"/>
      <c r="E12" s="40"/>
      <c r="F12" s="64"/>
      <c r="G12" s="64"/>
      <c r="H12" s="64"/>
      <c r="I12" s="64"/>
      <c r="J12" s="64"/>
      <c r="K12" s="64"/>
      <c r="L12" s="64"/>
      <c r="M12" s="64"/>
      <c r="N12" s="64"/>
      <c r="O12" s="64"/>
      <c r="P12" s="64"/>
      <c r="Q12" s="64"/>
      <c r="R12" s="64"/>
      <c r="S12" s="64"/>
      <c r="T12" s="64"/>
      <c r="U12" s="64"/>
      <c r="V12" s="64"/>
      <c r="W12" s="45"/>
    </row>
    <row r="13" spans="2:23" ht="15.75" thickBot="1" x14ac:dyDescent="0.3">
      <c r="B13" s="39"/>
      <c r="C13" s="40"/>
      <c r="D13" s="40"/>
      <c r="E13" s="40"/>
      <c r="F13" s="64"/>
      <c r="G13" s="64"/>
      <c r="H13" s="64"/>
      <c r="I13" s="64"/>
      <c r="J13" s="64"/>
      <c r="K13" s="64"/>
      <c r="L13" s="64"/>
      <c r="M13" s="64"/>
      <c r="N13" s="64"/>
      <c r="O13" s="64"/>
      <c r="P13" s="64"/>
      <c r="Q13" s="64"/>
      <c r="R13" s="64"/>
      <c r="S13" s="64"/>
      <c r="T13" s="64"/>
      <c r="U13" s="64"/>
      <c r="V13" s="64"/>
      <c r="W13" s="45"/>
    </row>
    <row r="14" spans="2:23" ht="15.75" thickBot="1" x14ac:dyDescent="0.3">
      <c r="B14" s="39"/>
      <c r="C14" s="40"/>
      <c r="D14" s="74" t="s">
        <v>49</v>
      </c>
      <c r="E14" s="551">
        <f>TAR!AF13</f>
        <v>0</v>
      </c>
      <c r="F14" s="552"/>
      <c r="G14" s="553"/>
      <c r="H14" s="64"/>
      <c r="I14" s="80" t="s">
        <v>89</v>
      </c>
      <c r="J14" s="81"/>
      <c r="K14" s="539">
        <f>TAR!E13</f>
        <v>0</v>
      </c>
      <c r="L14" s="540"/>
      <c r="M14" s="541"/>
      <c r="N14" s="64"/>
      <c r="O14" s="424" t="s">
        <v>50</v>
      </c>
      <c r="P14" s="424"/>
      <c r="Q14" s="597" t="str">
        <f>Request!E7</f>
        <v>Leadership,Technology&amp;Research</v>
      </c>
      <c r="R14" s="598"/>
      <c r="S14" s="598"/>
      <c r="T14" s="598"/>
      <c r="U14" s="598"/>
      <c r="V14" s="599"/>
      <c r="W14" s="69"/>
    </row>
    <row r="15" spans="2:23" ht="15.75" thickBot="1" x14ac:dyDescent="0.3">
      <c r="B15" s="39"/>
      <c r="C15" s="40"/>
      <c r="D15" s="64" t="s">
        <v>51</v>
      </c>
      <c r="E15" s="551" t="str">
        <f>TAR!E15</f>
        <v/>
      </c>
      <c r="F15" s="552"/>
      <c r="G15" s="553"/>
      <c r="H15" s="64"/>
      <c r="I15" s="424" t="s">
        <v>52</v>
      </c>
      <c r="J15" s="424"/>
      <c r="K15" s="542"/>
      <c r="L15" s="543"/>
      <c r="M15" s="544"/>
      <c r="N15" s="64"/>
      <c r="O15" s="424" t="s">
        <v>53</v>
      </c>
      <c r="P15" s="424"/>
      <c r="Q15" s="96">
        <f>Approvals!C11</f>
        <v>500100</v>
      </c>
      <c r="R15" s="97" t="s">
        <v>69</v>
      </c>
      <c r="S15" s="82">
        <f>Approvals!G11</f>
        <v>500100</v>
      </c>
      <c r="T15" s="97" t="s">
        <v>69</v>
      </c>
      <c r="U15" s="97"/>
      <c r="V15" s="134">
        <f>Approvals!E11</f>
        <v>10001</v>
      </c>
      <c r="W15" s="45"/>
    </row>
    <row r="16" spans="2:23" x14ac:dyDescent="0.25">
      <c r="B16" s="39"/>
      <c r="C16" s="40"/>
      <c r="D16" s="40"/>
      <c r="E16" s="40"/>
      <c r="F16" s="64"/>
      <c r="G16" s="64"/>
      <c r="H16" s="64"/>
      <c r="I16" s="64"/>
      <c r="J16" s="64"/>
      <c r="K16" s="64"/>
      <c r="L16" s="64"/>
      <c r="M16" s="64"/>
      <c r="N16" s="64"/>
      <c r="O16" s="64"/>
      <c r="P16" s="64"/>
      <c r="Q16" s="64"/>
      <c r="R16" s="64"/>
      <c r="S16" s="64"/>
      <c r="T16" s="64" t="s">
        <v>6</v>
      </c>
      <c r="U16" s="64"/>
      <c r="V16" s="64"/>
      <c r="W16" s="45"/>
    </row>
    <row r="17" spans="1:23" ht="15.75" thickBot="1" x14ac:dyDescent="0.3">
      <c r="B17" s="39"/>
      <c r="C17" s="40"/>
      <c r="D17" s="40"/>
      <c r="E17" s="40"/>
      <c r="F17" s="64"/>
      <c r="G17" s="64"/>
      <c r="H17" s="64"/>
      <c r="I17" s="64"/>
      <c r="J17" s="64"/>
      <c r="K17" s="64"/>
      <c r="L17" s="112"/>
      <c r="M17" s="112"/>
      <c r="N17" s="64"/>
      <c r="O17" s="64"/>
      <c r="P17" s="64"/>
      <c r="Q17" s="64"/>
      <c r="R17" s="64"/>
      <c r="S17" s="64"/>
      <c r="T17" s="64"/>
      <c r="U17" s="64"/>
      <c r="V17" s="64"/>
      <c r="W17" s="45"/>
    </row>
    <row r="18" spans="1:23" ht="15.75" customHeight="1" thickBot="1" x14ac:dyDescent="0.3">
      <c r="A18" s="54"/>
      <c r="B18" s="554" t="s">
        <v>54</v>
      </c>
      <c r="C18" s="103" t="s">
        <v>55</v>
      </c>
      <c r="D18" s="104"/>
      <c r="E18" s="104"/>
      <c r="F18" s="105"/>
      <c r="G18" s="42"/>
      <c r="H18" s="104"/>
      <c r="I18" s="104"/>
      <c r="J18" s="105"/>
      <c r="K18" s="100" t="s">
        <v>66</v>
      </c>
      <c r="L18" s="557" t="s">
        <v>100</v>
      </c>
      <c r="M18" s="558"/>
      <c r="N18" s="554" t="s">
        <v>58</v>
      </c>
      <c r="O18" s="100" t="s">
        <v>64</v>
      </c>
      <c r="P18" s="98" t="s">
        <v>65</v>
      </c>
      <c r="Q18" s="99"/>
      <c r="R18" s="525" t="s">
        <v>59</v>
      </c>
      <c r="S18" s="526"/>
      <c r="T18" s="526"/>
      <c r="U18" s="526"/>
      <c r="V18" s="527"/>
      <c r="W18" s="70"/>
    </row>
    <row r="19" spans="1:23" x14ac:dyDescent="0.25">
      <c r="A19" s="54"/>
      <c r="B19" s="555"/>
      <c r="C19" s="583" t="s">
        <v>56</v>
      </c>
      <c r="D19" s="422"/>
      <c r="E19" s="422"/>
      <c r="F19" s="584"/>
      <c r="G19" s="585" t="s">
        <v>57</v>
      </c>
      <c r="H19" s="447"/>
      <c r="I19" s="447"/>
      <c r="J19" s="568"/>
      <c r="K19" s="101" t="s">
        <v>67</v>
      </c>
      <c r="L19" s="559"/>
      <c r="M19" s="560"/>
      <c r="N19" s="555"/>
      <c r="O19" s="101" t="s">
        <v>62</v>
      </c>
      <c r="P19" s="583" t="s">
        <v>62</v>
      </c>
      <c r="Q19" s="584"/>
      <c r="R19" s="587" t="s">
        <v>60</v>
      </c>
      <c r="S19" s="588"/>
      <c r="T19" s="591" t="s">
        <v>61</v>
      </c>
      <c r="U19" s="592"/>
      <c r="V19" s="593"/>
      <c r="W19" s="45"/>
    </row>
    <row r="20" spans="1:23" ht="15.75" thickBot="1" x14ac:dyDescent="0.3">
      <c r="A20" s="54"/>
      <c r="B20" s="556"/>
      <c r="C20" s="546"/>
      <c r="D20" s="547"/>
      <c r="E20" s="547"/>
      <c r="F20" s="548"/>
      <c r="G20" s="546"/>
      <c r="H20" s="547"/>
      <c r="I20" s="547"/>
      <c r="J20" s="548"/>
      <c r="K20" s="102" t="s">
        <v>2</v>
      </c>
      <c r="L20" s="561"/>
      <c r="M20" s="562"/>
      <c r="N20" s="556"/>
      <c r="O20" s="102" t="s">
        <v>63</v>
      </c>
      <c r="P20" s="546" t="s">
        <v>63</v>
      </c>
      <c r="Q20" s="548"/>
      <c r="R20" s="589"/>
      <c r="S20" s="590"/>
      <c r="T20" s="594"/>
      <c r="U20" s="595"/>
      <c r="V20" s="596"/>
      <c r="W20" s="70"/>
    </row>
    <row r="21" spans="1:23" x14ac:dyDescent="0.25">
      <c r="B21" s="129"/>
      <c r="C21" s="549"/>
      <c r="D21" s="549"/>
      <c r="E21" s="549"/>
      <c r="F21" s="549"/>
      <c r="G21" s="549">
        <f>Request!H11</f>
        <v>0</v>
      </c>
      <c r="H21" s="549"/>
      <c r="I21" s="549"/>
      <c r="J21" s="549"/>
      <c r="K21" s="124"/>
      <c r="L21" s="530"/>
      <c r="M21" s="531"/>
      <c r="N21" s="130"/>
      <c r="O21" s="122">
        <v>7</v>
      </c>
      <c r="P21" s="563">
        <v>7</v>
      </c>
      <c r="Q21" s="564"/>
      <c r="R21" s="530"/>
      <c r="S21" s="531"/>
      <c r="T21" s="535"/>
      <c r="U21" s="536"/>
      <c r="V21" s="537"/>
      <c r="W21" s="45"/>
    </row>
    <row r="22" spans="1:23" x14ac:dyDescent="0.25">
      <c r="B22" s="131"/>
      <c r="C22" s="550"/>
      <c r="D22" s="550"/>
      <c r="E22" s="550"/>
      <c r="F22" s="550"/>
      <c r="G22" s="550"/>
      <c r="H22" s="550"/>
      <c r="I22" s="550"/>
      <c r="J22" s="550"/>
      <c r="K22" s="125"/>
      <c r="L22" s="528"/>
      <c r="M22" s="529"/>
      <c r="N22" s="126"/>
      <c r="O22" s="123"/>
      <c r="P22" s="565"/>
      <c r="Q22" s="566"/>
      <c r="R22" s="528"/>
      <c r="S22" s="529"/>
      <c r="T22" s="532"/>
      <c r="U22" s="533"/>
      <c r="V22" s="534"/>
      <c r="W22" s="45"/>
    </row>
    <row r="23" spans="1:23" x14ac:dyDescent="0.25">
      <c r="B23" s="131"/>
      <c r="C23" s="550"/>
      <c r="D23" s="550"/>
      <c r="E23" s="550"/>
      <c r="F23" s="550"/>
      <c r="G23" s="550"/>
      <c r="H23" s="550"/>
      <c r="I23" s="550"/>
      <c r="J23" s="550"/>
      <c r="K23" s="125"/>
      <c r="L23" s="528"/>
      <c r="M23" s="529"/>
      <c r="N23" s="126"/>
      <c r="O23" s="123"/>
      <c r="P23" s="565"/>
      <c r="Q23" s="566"/>
      <c r="R23" s="528"/>
      <c r="S23" s="529"/>
      <c r="T23" s="532"/>
      <c r="U23" s="533"/>
      <c r="V23" s="534"/>
      <c r="W23" s="45"/>
    </row>
    <row r="24" spans="1:23" x14ac:dyDescent="0.25">
      <c r="B24" s="131"/>
      <c r="C24" s="550"/>
      <c r="D24" s="550"/>
      <c r="E24" s="550"/>
      <c r="F24" s="550"/>
      <c r="G24" s="550"/>
      <c r="H24" s="550"/>
      <c r="I24" s="550"/>
      <c r="J24" s="550"/>
      <c r="K24" s="125"/>
      <c r="L24" s="528"/>
      <c r="M24" s="529"/>
      <c r="N24" s="126"/>
      <c r="O24" s="123"/>
      <c r="P24" s="565"/>
      <c r="Q24" s="566"/>
      <c r="R24" s="528"/>
      <c r="S24" s="529"/>
      <c r="T24" s="532"/>
      <c r="U24" s="533"/>
      <c r="V24" s="534"/>
      <c r="W24" s="45"/>
    </row>
    <row r="25" spans="1:23" x14ac:dyDescent="0.25">
      <c r="B25" s="131"/>
      <c r="C25" s="550"/>
      <c r="D25" s="550"/>
      <c r="E25" s="550"/>
      <c r="F25" s="550"/>
      <c r="G25" s="576"/>
      <c r="H25" s="576"/>
      <c r="I25" s="576"/>
      <c r="J25" s="576"/>
      <c r="K25" s="125"/>
      <c r="L25" s="528"/>
      <c r="M25" s="529"/>
      <c r="N25" s="126"/>
      <c r="O25" s="123"/>
      <c r="P25" s="565"/>
      <c r="Q25" s="566"/>
      <c r="R25" s="528"/>
      <c r="S25" s="529"/>
      <c r="T25" s="532"/>
      <c r="U25" s="533"/>
      <c r="V25" s="534"/>
      <c r="W25" s="45"/>
    </row>
    <row r="26" spans="1:23" x14ac:dyDescent="0.25">
      <c r="B26" s="131"/>
      <c r="C26" s="550"/>
      <c r="D26" s="550"/>
      <c r="E26" s="550"/>
      <c r="F26" s="550"/>
      <c r="G26" s="550"/>
      <c r="H26" s="550"/>
      <c r="I26" s="550"/>
      <c r="J26" s="550"/>
      <c r="K26" s="125"/>
      <c r="L26" s="528"/>
      <c r="M26" s="529"/>
      <c r="N26" s="126"/>
      <c r="O26" s="123"/>
      <c r="P26" s="565"/>
      <c r="Q26" s="566"/>
      <c r="R26" s="528"/>
      <c r="S26" s="529"/>
      <c r="T26" s="532"/>
      <c r="U26" s="533"/>
      <c r="V26" s="534"/>
      <c r="W26" s="45"/>
    </row>
    <row r="27" spans="1:23" x14ac:dyDescent="0.25">
      <c r="B27" s="131"/>
      <c r="C27" s="550"/>
      <c r="D27" s="550"/>
      <c r="E27" s="550"/>
      <c r="F27" s="550"/>
      <c r="G27" s="550"/>
      <c r="H27" s="550"/>
      <c r="I27" s="550"/>
      <c r="J27" s="550"/>
      <c r="K27" s="125"/>
      <c r="L27" s="528"/>
      <c r="M27" s="529"/>
      <c r="N27" s="126"/>
      <c r="O27" s="123"/>
      <c r="P27" s="565"/>
      <c r="Q27" s="566"/>
      <c r="R27" s="528"/>
      <c r="S27" s="529"/>
      <c r="T27" s="532"/>
      <c r="U27" s="533"/>
      <c r="V27" s="534"/>
      <c r="W27" s="45"/>
    </row>
    <row r="28" spans="1:23" x14ac:dyDescent="0.25">
      <c r="B28" s="131"/>
      <c r="C28" s="550"/>
      <c r="D28" s="550"/>
      <c r="E28" s="550"/>
      <c r="F28" s="550"/>
      <c r="G28" s="550"/>
      <c r="H28" s="550"/>
      <c r="I28" s="550"/>
      <c r="J28" s="550"/>
      <c r="K28" s="125"/>
      <c r="L28" s="528"/>
      <c r="M28" s="529"/>
      <c r="N28" s="126"/>
      <c r="O28" s="123"/>
      <c r="P28" s="565"/>
      <c r="Q28" s="566"/>
      <c r="R28" s="528"/>
      <c r="S28" s="529"/>
      <c r="T28" s="532"/>
      <c r="U28" s="533"/>
      <c r="V28" s="534"/>
      <c r="W28" s="45"/>
    </row>
    <row r="29" spans="1:23" x14ac:dyDescent="0.25">
      <c r="B29" s="131"/>
      <c r="C29" s="550"/>
      <c r="D29" s="550"/>
      <c r="E29" s="550"/>
      <c r="F29" s="550"/>
      <c r="G29" s="550"/>
      <c r="H29" s="550"/>
      <c r="I29" s="550"/>
      <c r="J29" s="550"/>
      <c r="K29" s="125"/>
      <c r="L29" s="528"/>
      <c r="M29" s="529"/>
      <c r="N29" s="126"/>
      <c r="O29" s="123"/>
      <c r="P29" s="565"/>
      <c r="Q29" s="566"/>
      <c r="R29" s="528"/>
      <c r="S29" s="529"/>
      <c r="T29" s="532"/>
      <c r="U29" s="533"/>
      <c r="V29" s="534"/>
      <c r="W29" s="45"/>
    </row>
    <row r="30" spans="1:23" x14ac:dyDescent="0.25">
      <c r="B30" s="131"/>
      <c r="C30" s="550"/>
      <c r="D30" s="550"/>
      <c r="E30" s="550"/>
      <c r="F30" s="550"/>
      <c r="G30" s="576"/>
      <c r="H30" s="576"/>
      <c r="I30" s="576"/>
      <c r="J30" s="576"/>
      <c r="K30" s="125"/>
      <c r="L30" s="528"/>
      <c r="M30" s="529"/>
      <c r="N30" s="126"/>
      <c r="O30" s="123"/>
      <c r="P30" s="565"/>
      <c r="Q30" s="566"/>
      <c r="R30" s="528"/>
      <c r="S30" s="529"/>
      <c r="T30" s="532"/>
      <c r="U30" s="533"/>
      <c r="V30" s="534"/>
      <c r="W30" s="45"/>
    </row>
    <row r="31" spans="1:23" ht="15.75" thickBot="1" x14ac:dyDescent="0.3">
      <c r="B31" s="132"/>
      <c r="C31" s="545"/>
      <c r="D31" s="545"/>
      <c r="E31" s="545"/>
      <c r="F31" s="545"/>
      <c r="G31" s="586"/>
      <c r="H31" s="586"/>
      <c r="I31" s="586"/>
      <c r="J31" s="586"/>
      <c r="K31" s="127"/>
      <c r="L31" s="501"/>
      <c r="M31" s="502"/>
      <c r="N31" s="128"/>
      <c r="O31" s="133"/>
      <c r="P31" s="503"/>
      <c r="Q31" s="504"/>
      <c r="R31" s="501"/>
      <c r="S31" s="502"/>
      <c r="T31" s="503"/>
      <c r="U31" s="505"/>
      <c r="V31" s="504"/>
      <c r="W31" s="45"/>
    </row>
    <row r="32" spans="1:23" ht="17.25" customHeight="1" thickBot="1" x14ac:dyDescent="0.3">
      <c r="B32" s="522" t="s">
        <v>70</v>
      </c>
      <c r="C32" s="523"/>
      <c r="D32" s="523"/>
      <c r="E32" s="523"/>
      <c r="F32" s="523"/>
      <c r="G32" s="523"/>
      <c r="H32" s="523"/>
      <c r="I32" s="523"/>
      <c r="J32" s="523"/>
      <c r="K32" s="523"/>
      <c r="L32" s="523"/>
      <c r="M32" s="523"/>
      <c r="N32" s="523"/>
      <c r="O32" s="523"/>
      <c r="P32" s="523"/>
      <c r="Q32" s="523"/>
      <c r="R32" s="523"/>
      <c r="S32" s="523"/>
      <c r="T32" s="523"/>
      <c r="U32" s="523"/>
      <c r="V32" s="524"/>
      <c r="W32" s="71"/>
    </row>
    <row r="33" spans="1:23" ht="19.5" customHeight="1" thickBot="1" x14ac:dyDescent="0.3">
      <c r="B33" s="511" t="s">
        <v>71</v>
      </c>
      <c r="C33" s="512"/>
      <c r="D33" s="512"/>
      <c r="E33" s="512"/>
      <c r="F33" s="512"/>
      <c r="G33" s="512"/>
      <c r="H33" s="512"/>
      <c r="I33" s="512"/>
      <c r="J33" s="512"/>
      <c r="K33" s="522" t="s">
        <v>75</v>
      </c>
      <c r="L33" s="523"/>
      <c r="M33" s="523"/>
      <c r="N33" s="524"/>
      <c r="O33" s="120">
        <f>SUM(O21:O31)</f>
        <v>7</v>
      </c>
      <c r="P33" s="515">
        <f>SUM(P21:Q31)</f>
        <v>7</v>
      </c>
      <c r="Q33" s="516"/>
      <c r="R33" s="106"/>
      <c r="S33" s="109"/>
      <c r="T33" s="110"/>
      <c r="U33" s="110"/>
      <c r="V33" s="111" t="s">
        <v>76</v>
      </c>
      <c r="W33" s="71"/>
    </row>
    <row r="34" spans="1:23" ht="15.75" thickBot="1" x14ac:dyDescent="0.3">
      <c r="B34" s="513"/>
      <c r="C34" s="514"/>
      <c r="D34" s="514"/>
      <c r="E34" s="514"/>
      <c r="F34" s="514"/>
      <c r="G34" s="514"/>
      <c r="H34" s="514"/>
      <c r="I34" s="514"/>
      <c r="J34" s="514"/>
      <c r="K34" s="61" t="s">
        <v>77</v>
      </c>
      <c r="L34" s="40"/>
      <c r="M34" s="116">
        <f>SUM(N21:N31)</f>
        <v>0</v>
      </c>
      <c r="N34" s="116">
        <f t="shared" ref="N34" si="0">SUM(O21:O31)</f>
        <v>7</v>
      </c>
      <c r="O34" s="121">
        <f>O33*0.445</f>
        <v>3.1150000000000002</v>
      </c>
      <c r="P34" s="517">
        <f t="shared" ref="P34" si="1">P33*0.445</f>
        <v>3.1150000000000002</v>
      </c>
      <c r="Q34" s="518"/>
      <c r="R34" s="499">
        <f>SUM(R21:S31)</f>
        <v>0</v>
      </c>
      <c r="S34" s="500"/>
      <c r="T34" s="118"/>
      <c r="U34" s="119"/>
      <c r="V34" s="117">
        <f>SUM(M34:S34)</f>
        <v>13.23</v>
      </c>
      <c r="W34" s="45"/>
    </row>
    <row r="35" spans="1:23" ht="15.75" thickBot="1" x14ac:dyDescent="0.3">
      <c r="B35" s="513"/>
      <c r="C35" s="514"/>
      <c r="D35" s="514"/>
      <c r="E35" s="514"/>
      <c r="F35" s="514"/>
      <c r="G35" s="514"/>
      <c r="H35" s="514"/>
      <c r="I35" s="514"/>
      <c r="J35" s="514"/>
      <c r="K35" s="39"/>
      <c r="L35" s="40"/>
      <c r="M35" s="40"/>
      <c r="N35" s="40"/>
      <c r="O35" s="40"/>
      <c r="P35" s="424" t="s">
        <v>78</v>
      </c>
      <c r="Q35" s="424"/>
      <c r="R35" s="424"/>
      <c r="S35" s="424"/>
      <c r="T35" s="424"/>
      <c r="U35" s="424"/>
      <c r="V35" s="117">
        <v>6</v>
      </c>
      <c r="W35" s="45"/>
    </row>
    <row r="36" spans="1:23" ht="15.75" thickBot="1" x14ac:dyDescent="0.3">
      <c r="B36" s="513"/>
      <c r="C36" s="514"/>
      <c r="D36" s="514"/>
      <c r="E36" s="514"/>
      <c r="F36" s="514"/>
      <c r="G36" s="514"/>
      <c r="H36" s="514"/>
      <c r="I36" s="514"/>
      <c r="J36" s="514"/>
      <c r="K36" s="39"/>
      <c r="L36" s="40"/>
      <c r="M36" s="40"/>
      <c r="N36" s="40"/>
      <c r="O36" s="40"/>
      <c r="P36" s="424" t="s">
        <v>79</v>
      </c>
      <c r="Q36" s="424"/>
      <c r="R36" s="424"/>
      <c r="S36" s="424"/>
      <c r="T36" s="424"/>
      <c r="U36" s="424"/>
      <c r="V36" s="117">
        <f>V34-V35</f>
        <v>7.23</v>
      </c>
      <c r="W36" s="45"/>
    </row>
    <row r="37" spans="1:23" ht="46.5" customHeight="1" x14ac:dyDescent="0.25">
      <c r="B37" s="513"/>
      <c r="C37" s="514"/>
      <c r="D37" s="514"/>
      <c r="E37" s="514"/>
      <c r="F37" s="514"/>
      <c r="G37" s="514"/>
      <c r="H37" s="514"/>
      <c r="I37" s="514"/>
      <c r="J37" s="514"/>
      <c r="K37" s="511" t="s">
        <v>80</v>
      </c>
      <c r="L37" s="512"/>
      <c r="M37" s="512"/>
      <c r="N37" s="512"/>
      <c r="O37" s="512"/>
      <c r="P37" s="512"/>
      <c r="Q37" s="512"/>
      <c r="R37" s="512"/>
      <c r="S37" s="512"/>
      <c r="T37" s="512"/>
      <c r="U37" s="512"/>
      <c r="V37" s="579"/>
      <c r="W37" s="144"/>
    </row>
    <row r="38" spans="1:23" x14ac:dyDescent="0.25">
      <c r="B38" s="67"/>
      <c r="C38" s="68"/>
      <c r="D38" s="68"/>
      <c r="E38" s="40" t="s">
        <v>72</v>
      </c>
      <c r="F38" s="40"/>
      <c r="G38" s="578"/>
      <c r="H38" s="578"/>
      <c r="I38" s="578"/>
      <c r="J38" s="578"/>
      <c r="K38" s="39"/>
      <c r="L38" s="40"/>
      <c r="M38" s="459" t="s">
        <v>72</v>
      </c>
      <c r="N38" s="459"/>
      <c r="O38" s="459"/>
      <c r="P38" s="459"/>
      <c r="Q38" s="448"/>
      <c r="R38" s="448"/>
      <c r="S38" s="448"/>
      <c r="T38" s="448"/>
      <c r="U38" s="448"/>
      <c r="V38" s="508"/>
      <c r="W38" s="72"/>
    </row>
    <row r="39" spans="1:23" x14ac:dyDescent="0.25">
      <c r="B39" s="67"/>
      <c r="C39" s="68"/>
      <c r="D39" s="68"/>
      <c r="E39" s="40" t="s">
        <v>6</v>
      </c>
      <c r="F39" s="81" t="s">
        <v>74</v>
      </c>
      <c r="G39" s="577"/>
      <c r="H39" s="577"/>
      <c r="I39" s="577"/>
      <c r="J39" s="577"/>
      <c r="K39" s="39"/>
      <c r="L39" s="40"/>
      <c r="M39" s="40"/>
      <c r="N39" s="40"/>
      <c r="O39" s="40" t="s">
        <v>6</v>
      </c>
      <c r="P39" s="81" t="s">
        <v>74</v>
      </c>
      <c r="Q39" s="509"/>
      <c r="R39" s="509"/>
      <c r="S39" s="509"/>
      <c r="T39" s="509"/>
      <c r="U39" s="509"/>
      <c r="V39" s="510"/>
      <c r="W39" s="72"/>
    </row>
    <row r="40" spans="1:23" ht="17.25" customHeight="1" thickBot="1" x14ac:dyDescent="0.3">
      <c r="B40" s="67"/>
      <c r="C40" s="68"/>
      <c r="D40" s="68"/>
      <c r="E40" s="40" t="s">
        <v>6</v>
      </c>
      <c r="F40" s="81" t="s">
        <v>73</v>
      </c>
      <c r="G40" s="507"/>
      <c r="H40" s="507"/>
      <c r="I40" s="107"/>
      <c r="J40" s="107"/>
      <c r="K40" s="75"/>
      <c r="L40" s="76"/>
      <c r="M40" s="76"/>
      <c r="N40" s="76"/>
      <c r="O40" s="76" t="s">
        <v>6</v>
      </c>
      <c r="P40" s="141" t="s">
        <v>73</v>
      </c>
      <c r="Q40" s="506"/>
      <c r="R40" s="506"/>
      <c r="S40" s="506"/>
      <c r="T40" s="142"/>
      <c r="U40" s="142"/>
      <c r="V40" s="143"/>
      <c r="W40" s="45"/>
    </row>
    <row r="41" spans="1:23" ht="6.75" customHeight="1" thickBot="1" x14ac:dyDescent="0.3">
      <c r="B41" s="39"/>
      <c r="C41" s="40"/>
      <c r="D41" s="40"/>
      <c r="E41" s="40"/>
      <c r="F41" s="40"/>
      <c r="G41" s="521"/>
      <c r="H41" s="521"/>
      <c r="I41" s="521"/>
      <c r="J41" s="521"/>
      <c r="K41" s="39"/>
      <c r="L41" s="40"/>
      <c r="M41" s="40"/>
      <c r="N41" s="40"/>
      <c r="O41" s="40"/>
      <c r="P41" s="40"/>
      <c r="Q41" s="40"/>
      <c r="R41" s="40"/>
      <c r="S41" s="40"/>
      <c r="T41" s="40"/>
      <c r="U41" s="40"/>
      <c r="V41" s="40"/>
      <c r="W41" s="45"/>
    </row>
    <row r="42" spans="1:23" x14ac:dyDescent="0.25">
      <c r="B42" s="519" t="s">
        <v>81</v>
      </c>
      <c r="C42" s="497"/>
      <c r="D42" s="497"/>
      <c r="E42" s="497"/>
      <c r="F42" s="497"/>
      <c r="G42" s="497"/>
      <c r="H42" s="497"/>
      <c r="I42" s="497"/>
      <c r="J42" s="497"/>
      <c r="K42" s="497"/>
      <c r="L42" s="497"/>
      <c r="M42" s="497"/>
      <c r="N42" s="497"/>
      <c r="O42" s="497"/>
      <c r="P42" s="497"/>
      <c r="Q42" s="497"/>
      <c r="R42" s="497"/>
      <c r="S42" s="497"/>
      <c r="T42" s="497"/>
      <c r="U42" s="497"/>
      <c r="V42" s="498"/>
      <c r="W42" s="79"/>
    </row>
    <row r="43" spans="1:23" ht="15.75" thickBot="1" x14ac:dyDescent="0.3">
      <c r="A43" t="s">
        <v>6</v>
      </c>
      <c r="B43" s="580" t="s">
        <v>82</v>
      </c>
      <c r="C43" s="581"/>
      <c r="D43" s="581"/>
      <c r="E43" s="581"/>
      <c r="F43" s="581"/>
      <c r="G43" s="581"/>
      <c r="H43" s="581"/>
      <c r="I43" s="581"/>
      <c r="J43" s="581"/>
      <c r="K43" s="581"/>
      <c r="L43" s="581"/>
      <c r="M43" s="581"/>
      <c r="N43" s="581"/>
      <c r="O43" s="581"/>
      <c r="P43" s="581"/>
      <c r="Q43" s="581"/>
      <c r="R43" s="581"/>
      <c r="S43" s="581"/>
      <c r="T43" s="581"/>
      <c r="U43" s="581"/>
      <c r="V43" s="582"/>
      <c r="W43" s="79"/>
    </row>
    <row r="44" spans="1:23" x14ac:dyDescent="0.25">
      <c r="A44" t="s">
        <v>6</v>
      </c>
      <c r="B44" s="519" t="s">
        <v>20</v>
      </c>
      <c r="C44" s="520"/>
      <c r="D44" s="496" t="s">
        <v>83</v>
      </c>
      <c r="E44" s="497"/>
      <c r="F44" s="520"/>
      <c r="G44" s="496" t="s">
        <v>84</v>
      </c>
      <c r="H44" s="497"/>
      <c r="I44" s="497"/>
      <c r="J44" s="520"/>
      <c r="K44" s="496" t="s">
        <v>86</v>
      </c>
      <c r="L44" s="497"/>
      <c r="M44" s="497"/>
      <c r="N44" s="520"/>
      <c r="O44" s="496" t="s">
        <v>60</v>
      </c>
      <c r="P44" s="497"/>
      <c r="Q44" s="520"/>
      <c r="R44" s="496" t="s">
        <v>85</v>
      </c>
      <c r="S44" s="497"/>
      <c r="T44" s="497"/>
      <c r="U44" s="497"/>
      <c r="V44" s="498"/>
      <c r="W44" s="79"/>
    </row>
    <row r="45" spans="1:23" x14ac:dyDescent="0.25">
      <c r="B45" s="569"/>
      <c r="C45" s="570"/>
      <c r="D45" s="570"/>
      <c r="E45" s="570"/>
      <c r="F45" s="570"/>
      <c r="G45" s="570"/>
      <c r="H45" s="570"/>
      <c r="I45" s="570"/>
      <c r="J45" s="570"/>
      <c r="K45" s="570"/>
      <c r="L45" s="570"/>
      <c r="M45" s="570"/>
      <c r="N45" s="570"/>
      <c r="O45" s="570"/>
      <c r="P45" s="570"/>
      <c r="Q45" s="570"/>
      <c r="R45" s="575"/>
      <c r="S45" s="509"/>
      <c r="T45" s="509"/>
      <c r="U45" s="509"/>
      <c r="V45" s="510"/>
      <c r="W45" s="72"/>
    </row>
    <row r="46" spans="1:23" x14ac:dyDescent="0.25">
      <c r="B46" s="571"/>
      <c r="C46" s="572"/>
      <c r="D46" s="572"/>
      <c r="E46" s="572"/>
      <c r="F46" s="572"/>
      <c r="G46" s="572"/>
      <c r="H46" s="572"/>
      <c r="I46" s="572"/>
      <c r="J46" s="572"/>
      <c r="K46" s="572"/>
      <c r="L46" s="572"/>
      <c r="M46" s="572"/>
      <c r="N46" s="572"/>
      <c r="O46" s="572"/>
      <c r="P46" s="572"/>
      <c r="Q46" s="572"/>
      <c r="R46" s="114"/>
      <c r="S46" s="113"/>
      <c r="T46" s="113"/>
      <c r="U46" s="113"/>
      <c r="V46" s="115"/>
      <c r="W46" s="115"/>
    </row>
    <row r="47" spans="1:23" x14ac:dyDescent="0.25">
      <c r="B47" s="571"/>
      <c r="C47" s="572"/>
      <c r="D47" s="572"/>
      <c r="E47" s="572"/>
      <c r="F47" s="572"/>
      <c r="G47" s="572"/>
      <c r="H47" s="572"/>
      <c r="I47" s="572"/>
      <c r="J47" s="572"/>
      <c r="K47" s="572"/>
      <c r="L47" s="572"/>
      <c r="M47" s="572"/>
      <c r="N47" s="572"/>
      <c r="O47" s="572"/>
      <c r="P47" s="572"/>
      <c r="Q47" s="572"/>
      <c r="R47" s="575"/>
      <c r="S47" s="509"/>
      <c r="T47" s="509"/>
      <c r="U47" s="509"/>
      <c r="V47" s="510"/>
      <c r="W47" s="115"/>
    </row>
    <row r="48" spans="1:23" ht="19.5" customHeight="1" thickBot="1" x14ac:dyDescent="0.3">
      <c r="B48" s="573"/>
      <c r="C48" s="574"/>
      <c r="D48" s="574"/>
      <c r="E48" s="574"/>
      <c r="F48" s="574"/>
      <c r="G48" s="574"/>
      <c r="H48" s="574"/>
      <c r="I48" s="574"/>
      <c r="J48" s="574"/>
      <c r="K48" s="574"/>
      <c r="L48" s="574"/>
      <c r="M48" s="574"/>
      <c r="N48" s="574"/>
      <c r="O48" s="574"/>
      <c r="P48" s="574"/>
      <c r="Q48" s="574"/>
      <c r="R48" s="493"/>
      <c r="S48" s="494"/>
      <c r="T48" s="494"/>
      <c r="U48" s="494"/>
      <c r="V48" s="495"/>
      <c r="W48" s="115"/>
    </row>
    <row r="49" spans="2:23" ht="8.25" customHeight="1" x14ac:dyDescent="0.25">
      <c r="B49" s="39"/>
      <c r="C49" s="40"/>
      <c r="D49" s="40"/>
      <c r="E49" s="40"/>
      <c r="F49" s="40"/>
      <c r="G49" s="40"/>
      <c r="H49" s="40"/>
      <c r="I49" s="40"/>
      <c r="J49" s="40"/>
      <c r="K49" s="40"/>
      <c r="L49" s="40"/>
      <c r="M49" s="40"/>
      <c r="N49" s="40"/>
      <c r="O49" s="40"/>
      <c r="P49" s="40"/>
      <c r="Q49" s="40"/>
      <c r="R49" s="40"/>
      <c r="S49" s="40"/>
      <c r="T49" s="40"/>
      <c r="U49" s="40"/>
      <c r="V49" s="40"/>
      <c r="W49" s="45"/>
    </row>
    <row r="50" spans="2:23" ht="15.75" x14ac:dyDescent="0.25">
      <c r="B50" s="39"/>
      <c r="C50" s="567" t="s">
        <v>87</v>
      </c>
      <c r="D50" s="567"/>
      <c r="E50" s="567"/>
      <c r="F50" s="40"/>
      <c r="G50" s="40"/>
      <c r="H50" s="40"/>
      <c r="I50" s="40"/>
      <c r="J50" s="40"/>
      <c r="K50" s="40"/>
      <c r="L50" s="40"/>
      <c r="M50" s="40"/>
      <c r="N50" s="40"/>
      <c r="O50" s="40"/>
      <c r="P50" s="40"/>
      <c r="Q50" s="40"/>
      <c r="R50" s="40"/>
      <c r="S50" s="447" t="s">
        <v>88</v>
      </c>
      <c r="T50" s="447"/>
      <c r="U50" s="447"/>
      <c r="V50" s="447"/>
      <c r="W50" s="568"/>
    </row>
    <row r="51" spans="2:23" ht="15.75" thickBot="1" x14ac:dyDescent="0.3">
      <c r="B51" s="75"/>
      <c r="C51" s="76"/>
      <c r="D51" s="76"/>
      <c r="E51" s="76"/>
      <c r="F51" s="76"/>
      <c r="G51" s="76"/>
      <c r="H51" s="76"/>
      <c r="I51" s="76"/>
      <c r="J51" s="76"/>
      <c r="K51" s="76"/>
      <c r="L51" s="76"/>
      <c r="M51" s="76"/>
      <c r="N51" s="76"/>
      <c r="O51" s="76"/>
      <c r="P51" s="76"/>
      <c r="Q51" s="76"/>
      <c r="R51" s="76"/>
      <c r="S51" s="76"/>
      <c r="T51" s="76"/>
      <c r="U51" s="76"/>
      <c r="V51" s="76"/>
      <c r="W51" s="77"/>
    </row>
  </sheetData>
  <mergeCells count="137">
    <mergeCell ref="B42:V42"/>
    <mergeCell ref="B43:V43"/>
    <mergeCell ref="O14:P14"/>
    <mergeCell ref="O15:P15"/>
    <mergeCell ref="P19:Q19"/>
    <mergeCell ref="P20:Q20"/>
    <mergeCell ref="G19:J19"/>
    <mergeCell ref="C19:F19"/>
    <mergeCell ref="G31:J31"/>
    <mergeCell ref="G23:J23"/>
    <mergeCell ref="G24:J24"/>
    <mergeCell ref="R19:S20"/>
    <mergeCell ref="T19:V20"/>
    <mergeCell ref="Q14:V14"/>
    <mergeCell ref="R27:S27"/>
    <mergeCell ref="R28:S28"/>
    <mergeCell ref="R29:S29"/>
    <mergeCell ref="R30:S30"/>
    <mergeCell ref="B18:B20"/>
    <mergeCell ref="T26:V26"/>
    <mergeCell ref="T27:V27"/>
    <mergeCell ref="T28:V28"/>
    <mergeCell ref="T29:V29"/>
    <mergeCell ref="G30:J30"/>
    <mergeCell ref="G39:J39"/>
    <mergeCell ref="G38:J38"/>
    <mergeCell ref="B32:V32"/>
    <mergeCell ref="P26:Q26"/>
    <mergeCell ref="P27:Q27"/>
    <mergeCell ref="P28:Q28"/>
    <mergeCell ref="P29:Q29"/>
    <mergeCell ref="P30:Q30"/>
    <mergeCell ref="R26:S26"/>
    <mergeCell ref="K37:V37"/>
    <mergeCell ref="C23:F23"/>
    <mergeCell ref="C24:F24"/>
    <mergeCell ref="C20:F20"/>
    <mergeCell ref="C25:F25"/>
    <mergeCell ref="C26:F26"/>
    <mergeCell ref="C21:F21"/>
    <mergeCell ref="C22:F22"/>
    <mergeCell ref="G25:J25"/>
    <mergeCell ref="G27:J27"/>
    <mergeCell ref="C50:E50"/>
    <mergeCell ref="S50:W50"/>
    <mergeCell ref="B45:C45"/>
    <mergeCell ref="B46:C46"/>
    <mergeCell ref="B47:C47"/>
    <mergeCell ref="B48:C48"/>
    <mergeCell ref="D45:F45"/>
    <mergeCell ref="D46:F46"/>
    <mergeCell ref="D47:F47"/>
    <mergeCell ref="D48:F48"/>
    <mergeCell ref="G45:J45"/>
    <mergeCell ref="G46:J46"/>
    <mergeCell ref="G47:J47"/>
    <mergeCell ref="G48:J48"/>
    <mergeCell ref="K45:N45"/>
    <mergeCell ref="K46:N46"/>
    <mergeCell ref="O47:Q47"/>
    <mergeCell ref="K47:N47"/>
    <mergeCell ref="K48:N48"/>
    <mergeCell ref="O46:Q46"/>
    <mergeCell ref="O48:Q48"/>
    <mergeCell ref="O45:Q45"/>
    <mergeCell ref="R45:V45"/>
    <mergeCell ref="R47:V47"/>
    <mergeCell ref="G4:P4"/>
    <mergeCell ref="K14:M14"/>
    <mergeCell ref="K15:M15"/>
    <mergeCell ref="C31:F31"/>
    <mergeCell ref="G20:J20"/>
    <mergeCell ref="G21:J21"/>
    <mergeCell ref="G22:J22"/>
    <mergeCell ref="G26:J26"/>
    <mergeCell ref="G28:J28"/>
    <mergeCell ref="G29:J29"/>
    <mergeCell ref="E14:G14"/>
    <mergeCell ref="C27:F27"/>
    <mergeCell ref="C28:F28"/>
    <mergeCell ref="C29:F29"/>
    <mergeCell ref="C30:F30"/>
    <mergeCell ref="E15:G15"/>
    <mergeCell ref="I15:J15"/>
    <mergeCell ref="N18:N20"/>
    <mergeCell ref="L18:M20"/>
    <mergeCell ref="P21:Q21"/>
    <mergeCell ref="P23:Q23"/>
    <mergeCell ref="P24:Q24"/>
    <mergeCell ref="P22:Q22"/>
    <mergeCell ref="P25:Q25"/>
    <mergeCell ref="R18:V18"/>
    <mergeCell ref="L26:M26"/>
    <mergeCell ref="L27:M27"/>
    <mergeCell ref="L28:M28"/>
    <mergeCell ref="L29:M29"/>
    <mergeCell ref="L30:M30"/>
    <mergeCell ref="L21:M21"/>
    <mergeCell ref="L22:M22"/>
    <mergeCell ref="L23:M23"/>
    <mergeCell ref="L24:M24"/>
    <mergeCell ref="L25:M25"/>
    <mergeCell ref="T30:V30"/>
    <mergeCell ref="T21:V21"/>
    <mergeCell ref="T22:V22"/>
    <mergeCell ref="T23:V23"/>
    <mergeCell ref="T24:V24"/>
    <mergeCell ref="T25:V25"/>
    <mergeCell ref="R21:S21"/>
    <mergeCell ref="R22:S22"/>
    <mergeCell ref="R24:S24"/>
    <mergeCell ref="R23:S23"/>
    <mergeCell ref="R25:S25"/>
    <mergeCell ref="R48:V48"/>
    <mergeCell ref="R44:V44"/>
    <mergeCell ref="R34:S34"/>
    <mergeCell ref="L31:M31"/>
    <mergeCell ref="P31:Q31"/>
    <mergeCell ref="R31:S31"/>
    <mergeCell ref="T31:V31"/>
    <mergeCell ref="Q40:S40"/>
    <mergeCell ref="G40:H40"/>
    <mergeCell ref="Q38:V38"/>
    <mergeCell ref="Q39:V39"/>
    <mergeCell ref="B33:J37"/>
    <mergeCell ref="M38:P38"/>
    <mergeCell ref="P35:U35"/>
    <mergeCell ref="P36:U36"/>
    <mergeCell ref="P33:Q33"/>
    <mergeCell ref="P34:Q34"/>
    <mergeCell ref="B44:C44"/>
    <mergeCell ref="D44:F44"/>
    <mergeCell ref="O44:Q44"/>
    <mergeCell ref="K44:N44"/>
    <mergeCell ref="G44:J44"/>
    <mergeCell ref="G41:J41"/>
    <mergeCell ref="K33:N33"/>
  </mergeCells>
  <pageMargins left="0.7" right="0.7" top="0.75" bottom="0.75" header="0.3" footer="0.3"/>
  <pageSetup scale="6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election activeCell="D4" sqref="D4:K4"/>
    </sheetView>
  </sheetViews>
  <sheetFormatPr defaultRowHeight="15" x14ac:dyDescent="0.25"/>
  <cols>
    <col min="1" max="1" width="2.28515625" customWidth="1"/>
    <col min="2" max="2" width="4.85546875" customWidth="1"/>
    <col min="3" max="3" width="11.28515625" customWidth="1"/>
    <col min="4" max="4" width="11.42578125" customWidth="1"/>
    <col min="5" max="5" width="8.28515625" customWidth="1"/>
    <col min="6" max="6" width="10" customWidth="1"/>
    <col min="7" max="7" width="1.28515625" customWidth="1"/>
    <col min="8" max="8" width="9.85546875" customWidth="1"/>
    <col min="9" max="9" width="10.85546875" customWidth="1"/>
    <col min="10" max="10" width="10.5703125" customWidth="1"/>
    <col min="11" max="11" width="8.5703125" customWidth="1"/>
  </cols>
  <sheetData>
    <row r="1" spans="1:12" ht="15.75" thickBot="1" x14ac:dyDescent="0.3"/>
    <row r="2" spans="1:12" ht="18.75" x14ac:dyDescent="0.3">
      <c r="B2" s="42"/>
      <c r="C2" s="43"/>
      <c r="D2" s="600" t="s">
        <v>202</v>
      </c>
      <c r="E2" s="600"/>
      <c r="F2" s="600"/>
      <c r="G2" s="600"/>
      <c r="H2" s="600"/>
      <c r="I2" s="600"/>
      <c r="J2" s="600"/>
      <c r="K2" s="600"/>
      <c r="L2" s="44"/>
    </row>
    <row r="3" spans="1:12" x14ac:dyDescent="0.25">
      <c r="B3" s="39"/>
      <c r="C3" s="40"/>
      <c r="D3" s="40"/>
      <c r="E3" s="40"/>
      <c r="F3" s="40"/>
      <c r="G3" s="40"/>
      <c r="H3" s="40"/>
      <c r="I3" s="40"/>
      <c r="J3" s="40"/>
      <c r="K3" s="40"/>
      <c r="L3" s="45"/>
    </row>
    <row r="4" spans="1:12" x14ac:dyDescent="0.25">
      <c r="B4" s="39"/>
      <c r="C4" s="40"/>
      <c r="D4" s="422" t="s">
        <v>39</v>
      </c>
      <c r="E4" s="422"/>
      <c r="F4" s="422"/>
      <c r="G4" s="422"/>
      <c r="H4" s="422"/>
      <c r="I4" s="422"/>
      <c r="J4" s="422"/>
      <c r="K4" s="422"/>
      <c r="L4" s="45"/>
    </row>
    <row r="5" spans="1:12" ht="15.75" thickBot="1" x14ac:dyDescent="0.3">
      <c r="B5" s="230"/>
      <c r="C5" s="14"/>
      <c r="D5" s="277" t="s">
        <v>189</v>
      </c>
      <c r="E5" s="14"/>
      <c r="F5" s="277"/>
      <c r="G5" s="277"/>
      <c r="H5" s="30"/>
      <c r="I5" s="40"/>
      <c r="J5" s="40"/>
      <c r="K5" s="40"/>
      <c r="L5" s="45"/>
    </row>
    <row r="6" spans="1:12" ht="15.75" thickBot="1" x14ac:dyDescent="0.3">
      <c r="B6" s="231"/>
      <c r="C6" s="25"/>
      <c r="D6" s="246"/>
      <c r="E6" s="278" t="s">
        <v>197</v>
      </c>
      <c r="F6" s="289" t="str">
        <f>Approvals!R15</f>
        <v>N</v>
      </c>
      <c r="G6" s="11"/>
      <c r="H6" s="8"/>
      <c r="I6" s="40"/>
      <c r="J6" s="40"/>
      <c r="K6" s="14"/>
      <c r="L6" s="45"/>
    </row>
    <row r="7" spans="1:12" ht="15.75" thickBot="1" x14ac:dyDescent="0.3">
      <c r="B7" s="231"/>
      <c r="C7" s="25"/>
      <c r="D7" s="247"/>
      <c r="E7" s="8"/>
      <c r="F7" s="217"/>
      <c r="G7" s="217"/>
      <c r="H7" s="8"/>
      <c r="I7" s="278"/>
      <c r="J7" s="11"/>
      <c r="K7" s="14"/>
      <c r="L7" s="45"/>
    </row>
    <row r="8" spans="1:12" ht="15.75" thickBot="1" x14ac:dyDescent="0.3">
      <c r="B8" s="231"/>
      <c r="C8" s="278" t="s">
        <v>188</v>
      </c>
      <c r="D8" s="219"/>
      <c r="E8" s="8"/>
      <c r="F8" s="278" t="s">
        <v>12</v>
      </c>
      <c r="G8" s="278"/>
      <c r="H8" s="229" t="str">
        <f>Request!M36</f>
        <v xml:space="preserve"> </v>
      </c>
      <c r="I8" s="14"/>
      <c r="J8" s="278"/>
      <c r="K8" s="216"/>
      <c r="L8" s="45"/>
    </row>
    <row r="9" spans="1:12" ht="6" customHeight="1" thickBot="1" x14ac:dyDescent="0.3">
      <c r="B9" s="231"/>
      <c r="C9" s="278"/>
      <c r="D9" s="14"/>
      <c r="E9" s="8"/>
      <c r="F9" s="278"/>
      <c r="G9" s="278"/>
      <c r="H9" s="218"/>
      <c r="I9" s="14"/>
      <c r="J9" s="278"/>
      <c r="K9" s="216"/>
      <c r="L9" s="45"/>
    </row>
    <row r="10" spans="1:12" ht="15.75" thickBot="1" x14ac:dyDescent="0.3">
      <c r="B10" s="39"/>
      <c r="C10" s="278" t="s">
        <v>200</v>
      </c>
      <c r="D10" s="274"/>
      <c r="E10" s="275"/>
      <c r="F10" s="234"/>
      <c r="G10" s="234"/>
      <c r="H10" s="275"/>
      <c r="I10" s="275"/>
      <c r="J10" s="275"/>
      <c r="K10" s="276"/>
      <c r="L10" s="45"/>
    </row>
    <row r="11" spans="1:12" x14ac:dyDescent="0.25">
      <c r="B11" s="39"/>
      <c r="C11" s="292">
        <f>Approvals!O16</f>
        <v>0</v>
      </c>
      <c r="D11" s="248" t="str">
        <f>IF(D6&gt;Approvals!O16,"Actual $$$ Greater than Approved, Please Return for Signatures","")</f>
        <v/>
      </c>
      <c r="E11" s="40"/>
      <c r="F11" s="11"/>
      <c r="G11" s="11"/>
      <c r="H11" s="40"/>
      <c r="I11" s="40"/>
      <c r="J11" s="40"/>
      <c r="K11" s="40"/>
      <c r="L11" s="45"/>
    </row>
    <row r="12" spans="1:12" ht="7.5" customHeight="1" thickBot="1" x14ac:dyDescent="0.3">
      <c r="B12" s="75"/>
      <c r="C12" s="250"/>
      <c r="D12" s="76"/>
      <c r="E12" s="76"/>
      <c r="F12" s="46"/>
      <c r="G12" s="46"/>
      <c r="H12" s="76"/>
      <c r="I12" s="76"/>
      <c r="J12" s="76"/>
      <c r="K12" s="76"/>
      <c r="L12" s="77"/>
    </row>
    <row r="13" spans="1:12" x14ac:dyDescent="0.25">
      <c r="B13" s="42"/>
      <c r="C13" s="43"/>
      <c r="D13" s="601" t="s">
        <v>199</v>
      </c>
      <c r="E13" s="601"/>
      <c r="F13" s="601"/>
      <c r="G13" s="601"/>
      <c r="H13" s="601"/>
      <c r="I13" s="601"/>
      <c r="J13" s="601"/>
      <c r="K13" s="601"/>
      <c r="L13" s="44"/>
    </row>
    <row r="14" spans="1:12" ht="15.75" thickBot="1" x14ac:dyDescent="0.3">
      <c r="A14" s="12"/>
      <c r="B14" s="230"/>
      <c r="C14" s="14"/>
      <c r="D14" s="277" t="s">
        <v>189</v>
      </c>
      <c r="E14" s="40"/>
      <c r="F14" s="25"/>
      <c r="G14" s="25"/>
      <c r="H14" s="277"/>
      <c r="I14" s="11" t="s">
        <v>6</v>
      </c>
      <c r="J14" s="277"/>
      <c r="K14" s="40"/>
      <c r="L14" s="45"/>
    </row>
    <row r="15" spans="1:12" ht="15.75" thickBot="1" x14ac:dyDescent="0.3">
      <c r="A15" s="206"/>
      <c r="B15" s="49"/>
      <c r="C15" s="278"/>
      <c r="D15" s="246"/>
      <c r="E15" s="278" t="s">
        <v>204</v>
      </c>
      <c r="F15" s="290" t="e">
        <f>Approvals!#REF!</f>
        <v>#REF!</v>
      </c>
      <c r="G15" s="11"/>
      <c r="H15" s="278" t="s">
        <v>95</v>
      </c>
      <c r="I15" s="291" t="e">
        <f>Request!#REF!</f>
        <v>#REF!</v>
      </c>
      <c r="J15" s="13"/>
      <c r="K15" s="8"/>
      <c r="L15" s="45"/>
    </row>
    <row r="16" spans="1:12" ht="15.75" thickBot="1" x14ac:dyDescent="0.3">
      <c r="A16" s="206"/>
      <c r="B16" s="49"/>
      <c r="C16" s="278"/>
      <c r="D16" s="247"/>
      <c r="E16" s="278"/>
      <c r="F16" s="222"/>
      <c r="G16" s="11"/>
      <c r="H16" s="278"/>
      <c r="I16" s="249"/>
      <c r="J16" s="13"/>
      <c r="K16" s="8"/>
      <c r="L16" s="45"/>
    </row>
    <row r="17" spans="1:12" ht="15.75" thickBot="1" x14ac:dyDescent="0.3">
      <c r="A17" s="14"/>
      <c r="B17" s="39"/>
      <c r="C17" s="278" t="s">
        <v>17</v>
      </c>
      <c r="D17" s="293" t="str">
        <f>Request!F43</f>
        <v xml:space="preserve"> </v>
      </c>
      <c r="E17" s="279"/>
      <c r="F17" s="279"/>
      <c r="G17" s="279"/>
      <c r="H17" s="279"/>
      <c r="I17" s="279"/>
      <c r="J17" s="279"/>
      <c r="K17" s="280"/>
      <c r="L17" s="45"/>
    </row>
    <row r="18" spans="1:12" ht="6" customHeight="1" thickBot="1" x14ac:dyDescent="0.3">
      <c r="A18" s="14"/>
      <c r="B18" s="39"/>
      <c r="C18" s="278"/>
      <c r="D18" s="283"/>
      <c r="E18" s="283"/>
      <c r="F18" s="283"/>
      <c r="G18" s="283"/>
      <c r="H18" s="283"/>
      <c r="I18" s="283"/>
      <c r="J18" s="283"/>
      <c r="K18" s="283"/>
      <c r="L18" s="45"/>
    </row>
    <row r="19" spans="1:12" ht="15.75" thickBot="1" x14ac:dyDescent="0.3">
      <c r="A19" s="14"/>
      <c r="B19" s="49"/>
      <c r="C19" s="278" t="s">
        <v>188</v>
      </c>
      <c r="D19" s="225"/>
      <c r="E19" s="283"/>
      <c r="F19" s="283"/>
      <c r="G19" s="283"/>
      <c r="H19" s="283"/>
      <c r="I19" s="283"/>
      <c r="J19" s="283"/>
      <c r="K19" s="8"/>
      <c r="L19" s="45"/>
    </row>
    <row r="20" spans="1:12" ht="3.75" customHeight="1" thickBot="1" x14ac:dyDescent="0.3">
      <c r="A20" s="14"/>
      <c r="B20" s="49"/>
      <c r="C20" s="278"/>
      <c r="D20" s="245"/>
      <c r="E20" s="283"/>
      <c r="F20" s="283"/>
      <c r="G20" s="283"/>
      <c r="H20" s="283"/>
      <c r="I20" s="283"/>
      <c r="J20" s="283"/>
      <c r="K20" s="8"/>
      <c r="L20" s="45"/>
    </row>
    <row r="21" spans="1:12" ht="15.75" thickBot="1" x14ac:dyDescent="0.3">
      <c r="A21" s="14"/>
      <c r="B21" s="49"/>
      <c r="C21" s="278" t="s">
        <v>201</v>
      </c>
      <c r="D21" s="237"/>
      <c r="E21" s="238"/>
      <c r="F21" s="238"/>
      <c r="G21" s="238"/>
      <c r="H21" s="238"/>
      <c r="I21" s="238"/>
      <c r="J21" s="238"/>
      <c r="K21" s="239"/>
      <c r="L21" s="45"/>
    </row>
    <row r="22" spans="1:12" x14ac:dyDescent="0.25">
      <c r="B22" s="39"/>
      <c r="C22" s="292">
        <f>Approvals!O8</f>
        <v>0</v>
      </c>
      <c r="D22" s="248" t="str">
        <f>IF(D15&gt;Approvals!O8,"Actual $$$ Greater than Approved, Please Return for Signatures","")</f>
        <v/>
      </c>
      <c r="E22" s="40"/>
      <c r="F22" s="40"/>
      <c r="G22" s="40"/>
      <c r="H22" s="40"/>
      <c r="I22" s="40"/>
      <c r="J22" s="40"/>
      <c r="K22" s="40"/>
      <c r="L22" s="45"/>
    </row>
    <row r="23" spans="1:12" ht="5.25" customHeight="1" thickBot="1" x14ac:dyDescent="0.3">
      <c r="B23" s="39"/>
      <c r="C23" s="292"/>
      <c r="D23" s="248"/>
      <c r="E23" s="40"/>
      <c r="F23" s="40"/>
      <c r="G23" s="40"/>
      <c r="H23" s="40"/>
      <c r="I23" s="40"/>
      <c r="J23" s="40"/>
      <c r="K23" s="40"/>
      <c r="L23" s="45"/>
    </row>
    <row r="24" spans="1:12" x14ac:dyDescent="0.25">
      <c r="B24" s="42"/>
      <c r="C24" s="284"/>
      <c r="D24" s="472" t="s">
        <v>198</v>
      </c>
      <c r="E24" s="472"/>
      <c r="F24" s="472"/>
      <c r="G24" s="472"/>
      <c r="H24" s="472"/>
      <c r="I24" s="472"/>
      <c r="J24" s="472"/>
      <c r="K24" s="284"/>
      <c r="L24" s="44"/>
    </row>
    <row r="25" spans="1:12" ht="15.75" thickBot="1" x14ac:dyDescent="0.3">
      <c r="B25" s="39"/>
      <c r="C25" s="14"/>
      <c r="D25" s="277"/>
      <c r="E25" s="40"/>
      <c r="F25" s="281"/>
      <c r="G25" s="281"/>
      <c r="H25" s="281" t="s">
        <v>174</v>
      </c>
      <c r="I25" s="40"/>
      <c r="J25" s="277" t="s">
        <v>8</v>
      </c>
      <c r="K25" s="40"/>
      <c r="L25" s="45"/>
    </row>
    <row r="26" spans="1:12" ht="15.75" thickBot="1" x14ac:dyDescent="0.3">
      <c r="B26" s="39"/>
      <c r="C26" s="278"/>
      <c r="D26" s="40"/>
      <c r="E26" s="282" t="s">
        <v>21</v>
      </c>
      <c r="F26" s="287" t="s">
        <v>37</v>
      </c>
      <c r="G26" s="253"/>
      <c r="H26" s="223"/>
      <c r="I26" s="278" t="s">
        <v>41</v>
      </c>
      <c r="J26" s="288" t="str">
        <f>Request!P49</f>
        <v>Y</v>
      </c>
      <c r="K26" s="40"/>
      <c r="L26" s="45"/>
    </row>
    <row r="27" spans="1:12" ht="6" customHeight="1" thickBot="1" x14ac:dyDescent="0.3">
      <c r="B27" s="39"/>
      <c r="C27" s="278"/>
      <c r="D27" s="40"/>
      <c r="E27" s="282"/>
      <c r="F27" s="251"/>
      <c r="G27" s="253"/>
      <c r="H27" s="43"/>
      <c r="I27" s="278"/>
      <c r="J27" s="252"/>
      <c r="K27" s="40"/>
      <c r="L27" s="45"/>
    </row>
    <row r="28" spans="1:12" ht="15.75" thickBot="1" x14ac:dyDescent="0.3">
      <c r="B28" s="39"/>
      <c r="C28" s="278" t="s">
        <v>190</v>
      </c>
      <c r="D28" s="293" t="str">
        <f>Request!F51</f>
        <v xml:space="preserve"> </v>
      </c>
      <c r="E28" s="279"/>
      <c r="F28" s="236"/>
      <c r="G28" s="236"/>
      <c r="H28" s="279"/>
      <c r="I28" s="280"/>
      <c r="J28" s="283"/>
      <c r="K28" s="283"/>
      <c r="L28" s="45"/>
    </row>
    <row r="29" spans="1:12" ht="4.5" customHeight="1" thickBot="1" x14ac:dyDescent="0.3">
      <c r="B29" s="39"/>
      <c r="C29" s="278"/>
      <c r="D29" s="283"/>
      <c r="E29" s="283"/>
      <c r="F29" s="8"/>
      <c r="G29" s="8"/>
      <c r="H29" s="242"/>
      <c r="I29" s="283"/>
      <c r="J29" s="283"/>
      <c r="K29" s="283"/>
      <c r="L29" s="45"/>
    </row>
    <row r="30" spans="1:12" ht="15.75" thickBot="1" x14ac:dyDescent="0.3">
      <c r="B30" s="39"/>
      <c r="C30" s="278" t="s">
        <v>35</v>
      </c>
      <c r="D30" s="219"/>
      <c r="E30" s="14"/>
      <c r="F30" s="278" t="s">
        <v>191</v>
      </c>
      <c r="G30" s="278"/>
      <c r="H30" s="235"/>
      <c r="I30" s="278" t="s">
        <v>192</v>
      </c>
      <c r="J30" s="219"/>
      <c r="K30" s="14"/>
      <c r="L30" s="232"/>
    </row>
    <row r="31" spans="1:12" ht="5.25" customHeight="1" thickBot="1" x14ac:dyDescent="0.3">
      <c r="B31" s="39"/>
      <c r="C31" s="278"/>
      <c r="D31" s="14"/>
      <c r="E31" s="14"/>
      <c r="F31" s="13"/>
      <c r="G31" s="13"/>
      <c r="H31" s="14"/>
      <c r="I31" s="13"/>
      <c r="J31" s="14"/>
      <c r="K31" s="14"/>
      <c r="L31" s="232"/>
    </row>
    <row r="32" spans="1:12" ht="15.75" thickBot="1" x14ac:dyDescent="0.3">
      <c r="B32" s="39"/>
      <c r="C32" s="278" t="s">
        <v>188</v>
      </c>
      <c r="D32" s="219"/>
      <c r="E32" s="14"/>
      <c r="F32" s="8"/>
      <c r="G32" s="8"/>
      <c r="H32" s="14"/>
      <c r="I32" s="14"/>
      <c r="J32" s="14"/>
      <c r="K32" s="14"/>
      <c r="L32" s="232"/>
    </row>
    <row r="33" spans="2:12" ht="15.75" thickBot="1" x14ac:dyDescent="0.3">
      <c r="B33" s="39"/>
      <c r="C33" s="278"/>
      <c r="D33" s="14"/>
      <c r="E33" s="14"/>
      <c r="F33" s="8"/>
      <c r="G33" s="8"/>
      <c r="H33" s="14"/>
      <c r="I33" s="14"/>
      <c r="J33" s="14"/>
      <c r="K33" s="14"/>
      <c r="L33" s="232"/>
    </row>
    <row r="34" spans="2:12" ht="15.75" thickBot="1" x14ac:dyDescent="0.3">
      <c r="B34" s="39"/>
      <c r="C34" s="278" t="s">
        <v>200</v>
      </c>
      <c r="D34" s="274"/>
      <c r="E34" s="275"/>
      <c r="F34" s="240"/>
      <c r="G34" s="240"/>
      <c r="H34" s="275"/>
      <c r="I34" s="275"/>
      <c r="J34" s="275"/>
      <c r="K34" s="276"/>
      <c r="L34" s="232"/>
    </row>
    <row r="35" spans="2:12" x14ac:dyDescent="0.25">
      <c r="B35" s="39"/>
      <c r="C35" s="26" t="str">
        <f>IF(J26="y","P-Card Only Approved for Required Room Deposit","")</f>
        <v>P-Card Only Approved for Required Room Deposit</v>
      </c>
      <c r="D35" s="52"/>
      <c r="E35" s="53"/>
      <c r="F35" s="222"/>
      <c r="G35" s="11"/>
      <c r="H35" s="53"/>
      <c r="I35" s="53"/>
      <c r="J35" s="53"/>
      <c r="K35" s="53"/>
      <c r="L35" s="233"/>
    </row>
    <row r="36" spans="2:12" ht="15.75" thickBot="1" x14ac:dyDescent="0.3">
      <c r="B36" s="39"/>
      <c r="C36" s="40"/>
      <c r="D36" s="40"/>
      <c r="E36" s="40"/>
      <c r="F36" s="53"/>
      <c r="G36" s="53"/>
      <c r="H36" s="40"/>
      <c r="I36" s="40"/>
      <c r="J36" s="40"/>
      <c r="K36" s="40"/>
      <c r="L36" s="45"/>
    </row>
    <row r="37" spans="2:12" x14ac:dyDescent="0.25">
      <c r="B37" s="42"/>
      <c r="C37" s="43"/>
      <c r="D37" s="472" t="s">
        <v>133</v>
      </c>
      <c r="E37" s="472"/>
      <c r="F37" s="472"/>
      <c r="G37" s="472"/>
      <c r="H37" s="472"/>
      <c r="I37" s="472"/>
      <c r="J37" s="472"/>
      <c r="K37" s="284"/>
      <c r="L37" s="44"/>
    </row>
    <row r="38" spans="2:12" ht="15.75" thickBot="1" x14ac:dyDescent="0.3">
      <c r="B38" s="39"/>
      <c r="C38" s="40"/>
      <c r="D38" s="40"/>
      <c r="E38" s="40"/>
      <c r="F38" s="281"/>
      <c r="G38" s="281"/>
      <c r="H38" s="40"/>
      <c r="I38" s="40"/>
      <c r="J38" s="40"/>
      <c r="K38" s="40"/>
      <c r="L38" s="45"/>
    </row>
    <row r="39" spans="2:12" ht="15.75" thickBot="1" x14ac:dyDescent="0.3">
      <c r="B39" s="39"/>
      <c r="C39" s="278" t="s">
        <v>194</v>
      </c>
      <c r="D39" s="220"/>
      <c r="E39" s="8"/>
      <c r="F39" s="278" t="s">
        <v>195</v>
      </c>
      <c r="G39" s="278"/>
      <c r="H39" s="29"/>
      <c r="I39" s="8"/>
      <c r="J39" s="8"/>
      <c r="K39" s="8"/>
      <c r="L39" s="45"/>
    </row>
    <row r="40" spans="2:12" ht="6" customHeight="1" thickBot="1" x14ac:dyDescent="0.3">
      <c r="B40" s="39"/>
      <c r="C40" s="278"/>
      <c r="D40" s="8"/>
      <c r="E40" s="8"/>
      <c r="F40" s="8"/>
      <c r="G40" s="8"/>
      <c r="H40" s="11"/>
      <c r="I40" s="8"/>
      <c r="J40" s="8"/>
      <c r="K40" s="8"/>
      <c r="L40" s="45"/>
    </row>
    <row r="41" spans="2:12" ht="15.75" thickBot="1" x14ac:dyDescent="0.3">
      <c r="B41" s="39"/>
      <c r="C41" s="278" t="s">
        <v>188</v>
      </c>
      <c r="D41" s="219"/>
      <c r="E41" s="278"/>
      <c r="F41" s="40"/>
      <c r="G41" s="40"/>
      <c r="H41" s="53"/>
      <c r="I41" s="8"/>
      <c r="J41" s="8"/>
      <c r="K41" s="8"/>
      <c r="L41" s="45"/>
    </row>
    <row r="42" spans="2:12" ht="4.5" customHeight="1" thickBot="1" x14ac:dyDescent="0.3">
      <c r="B42" s="39"/>
      <c r="C42" s="278"/>
      <c r="D42" s="14"/>
      <c r="E42" s="278"/>
      <c r="F42" s="278"/>
      <c r="G42" s="278"/>
      <c r="H42" s="53"/>
      <c r="I42" s="8"/>
      <c r="J42" s="8"/>
      <c r="K42" s="8"/>
      <c r="L42" s="45"/>
    </row>
    <row r="43" spans="2:12" ht="15.75" thickBot="1" x14ac:dyDescent="0.3">
      <c r="B43" s="39"/>
      <c r="C43" s="278" t="s">
        <v>200</v>
      </c>
      <c r="D43" s="274"/>
      <c r="E43" s="275"/>
      <c r="F43" s="275"/>
      <c r="G43" s="275"/>
      <c r="H43" s="275"/>
      <c r="I43" s="275"/>
      <c r="J43" s="275"/>
      <c r="K43" s="276"/>
      <c r="L43" s="45"/>
    </row>
    <row r="44" spans="2:12" x14ac:dyDescent="0.25">
      <c r="B44" s="39"/>
      <c r="C44" s="40"/>
      <c r="D44" s="40"/>
      <c r="E44" s="40"/>
      <c r="F44" s="11"/>
      <c r="G44" s="11"/>
      <c r="H44" s="40"/>
      <c r="I44" s="40"/>
      <c r="J44" s="40"/>
      <c r="K44" s="40"/>
      <c r="L44" s="45"/>
    </row>
    <row r="45" spans="2:12" ht="3.75" customHeight="1" thickBot="1" x14ac:dyDescent="0.3">
      <c r="B45" s="75"/>
      <c r="C45" s="76"/>
      <c r="D45" s="76"/>
      <c r="E45" s="76"/>
      <c r="F45" s="76"/>
      <c r="G45" s="76"/>
      <c r="H45" s="76"/>
      <c r="I45" s="76"/>
      <c r="J45" s="76"/>
      <c r="K45" s="76"/>
      <c r="L45" s="77"/>
    </row>
    <row r="46" spans="2:12" x14ac:dyDescent="0.25">
      <c r="F46" s="40"/>
      <c r="G46" s="40"/>
    </row>
  </sheetData>
  <mergeCells count="5">
    <mergeCell ref="D2:K2"/>
    <mergeCell ref="D24:J24"/>
    <mergeCell ref="D37:J37"/>
    <mergeCell ref="D13:K13"/>
    <mergeCell ref="D4:K4"/>
  </mergeCells>
  <conditionalFormatting sqref="J25 H25 I26:I27">
    <cfRule type="expression" dxfId="7" priority="10">
      <formula>$J$38="n"</formula>
    </cfRule>
  </conditionalFormatting>
  <conditionalFormatting sqref="J8:K9 K6:K7 H8:H9 F8:G10 I7:J7 E5:G6">
    <cfRule type="expression" dxfId="6" priority="18">
      <formula>$D$5="n"</formula>
    </cfRule>
  </conditionalFormatting>
  <conditionalFormatting sqref="F14:H14 E15:E16 H15:I16">
    <cfRule type="expression" dxfId="5" priority="19">
      <formula>#REF!="n"</formula>
    </cfRule>
  </conditionalFormatting>
  <dataValidations count="2">
    <dataValidation type="list" allowBlank="1" showInputMessage="1" showErrorMessage="1" promptTitle="Please Select" prompt="from List" sqref="F26:G27">
      <formula1>YN</formula1>
    </dataValidation>
    <dataValidation type="list" allowBlank="1" showInputMessage="1" showErrorMessage="1" promptTitle="Please Select" prompt="from List" sqref="K8:K9">
      <formula1>$A$109:$A$111</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5" id="{9677C485-21A8-40C3-9FBD-9C105772DD7E}">
            <xm:f>Request!$F$36="n"</xm:f>
            <x14:dxf>
              <font>
                <color theme="0"/>
              </font>
            </x14:dxf>
          </x14:cfRule>
          <xm:sqref>B4:L4 B7:L10 K5:L6 B5:H6 B12:L12 B11 D11:L11</xm:sqref>
        </x14:conditionalFormatting>
        <x14:conditionalFormatting xmlns:xm="http://schemas.microsoft.com/office/excel/2006/main">
          <x14:cfRule type="expression" priority="4" id="{6477D854-A60C-4CD3-92FB-9409D2D3C2CF}">
            <xm:f>Request!$F$49="n"</xm:f>
            <x14:dxf>
              <font>
                <color theme="0"/>
              </font>
            </x14:dxf>
          </x14:cfRule>
          <xm:sqref>B24:L36</xm:sqref>
        </x14:conditionalFormatting>
        <x14:conditionalFormatting xmlns:xm="http://schemas.microsoft.com/office/excel/2006/main">
          <x14:cfRule type="expression" priority="3" id="{23CD6589-EE06-41AC-A734-498423843EA2}">
            <xm:f>Request!$F$41="n"</xm:f>
            <x14:dxf>
              <font>
                <color theme="0"/>
              </font>
            </x14:dxf>
          </x14:cfRule>
          <xm:sqref>B13:L16 B18:L21 B17:C17 E17:L17 B22:B23 D22:L23</xm:sqref>
        </x14:conditionalFormatting>
        <x14:conditionalFormatting xmlns:xm="http://schemas.microsoft.com/office/excel/2006/main">
          <x14:cfRule type="expression" priority="2" id="{0C6A6BB5-ED69-4BDF-8E09-5DD7D82EE527}">
            <xm:f>Request!$F$58="n"</xm:f>
            <x14:dxf>
              <font>
                <color theme="0"/>
              </font>
            </x14:dxf>
          </x14:cfRule>
          <xm:sqref>B42:L45 B41:E41 H41:L41 B37:L40</xm:sqref>
        </x14:conditionalFormatting>
        <x14:conditionalFormatting xmlns:xm="http://schemas.microsoft.com/office/excel/2006/main">
          <x14:cfRule type="expression" priority="1" id="{F819C9CA-0AD7-4134-8823-795370EA187B}">
            <xm:f>Request!$F$49="n"</xm:f>
            <x14:dxf>
              <font>
                <color theme="0"/>
              </font>
            </x14:dxf>
          </x14:cfRule>
          <xm:sqref>D17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Request</vt:lpstr>
      <vt:lpstr>Approvals</vt:lpstr>
      <vt:lpstr>PCardAir</vt:lpstr>
      <vt:lpstr>PCardReg</vt:lpstr>
      <vt:lpstr>PCardHotel</vt:lpstr>
      <vt:lpstr>PCardDep</vt:lpstr>
      <vt:lpstr>TAR</vt:lpstr>
      <vt:lpstr>Reimbursement</vt:lpstr>
      <vt:lpstr>Bookings</vt:lpstr>
      <vt:lpstr>Request!dept</vt:lpstr>
      <vt:lpstr>YN</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Webadmin</dc:creator>
  <cp:lastModifiedBy>rkenny</cp:lastModifiedBy>
  <cp:lastPrinted>2015-09-03T13:42:10Z</cp:lastPrinted>
  <dcterms:created xsi:type="dcterms:W3CDTF">2015-06-01T14:49:41Z</dcterms:created>
  <dcterms:modified xsi:type="dcterms:W3CDTF">2015-09-25T19:16:25Z</dcterms:modified>
</cp:coreProperties>
</file>